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905" windowWidth="14805" windowHeight="6210"/>
  </bookViews>
  <sheets>
    <sheet name="Всего-дор" sheetId="4" r:id="rId1"/>
  </sheets>
  <externalReferences>
    <externalReference r:id="rId2"/>
  </externalReferences>
  <definedNames>
    <definedName name="_xlnm.Print_Titles" localSheetId="0">'Всего-дор'!$13:$13</definedName>
    <definedName name="_xlnm.Print_Area" localSheetId="0">'Всего-дор'!$A$1:$AA$245</definedName>
  </definedNames>
  <calcPr calcId="145621"/>
</workbook>
</file>

<file path=xl/calcChain.xml><?xml version="1.0" encoding="utf-8"?>
<calcChain xmlns="http://schemas.openxmlformats.org/spreadsheetml/2006/main">
  <c r="V129" i="4" l="1"/>
  <c r="V133" i="4"/>
  <c r="U174" i="4" l="1"/>
  <c r="Z179" i="4"/>
  <c r="Z180" i="4"/>
  <c r="U70" i="4"/>
  <c r="V131" i="4" l="1"/>
  <c r="Z165" i="4"/>
  <c r="Z164" i="4"/>
  <c r="V211" i="4" l="1"/>
  <c r="W211" i="4"/>
  <c r="X211" i="4"/>
  <c r="Y211" i="4"/>
  <c r="W212" i="4"/>
  <c r="X212" i="4"/>
  <c r="Y212" i="4"/>
  <c r="V212" i="4"/>
  <c r="U212" i="4" l="1"/>
  <c r="U211" i="4"/>
  <c r="U151" i="4"/>
  <c r="U102" i="4"/>
  <c r="U195" i="4" l="1"/>
  <c r="U60" i="4"/>
  <c r="U49" i="4"/>
  <c r="U153" i="4"/>
  <c r="U147" i="4"/>
  <c r="U143" i="4"/>
  <c r="U139" i="4"/>
  <c r="U135" i="4"/>
  <c r="U118" i="4"/>
  <c r="U115" i="4"/>
  <c r="U112" i="4"/>
  <c r="U109" i="4"/>
  <c r="U120" i="4"/>
  <c r="U104" i="4"/>
  <c r="U99" i="4"/>
  <c r="U91" i="4"/>
  <c r="U77" i="4"/>
  <c r="Z126" i="4" l="1"/>
  <c r="U94" i="4" l="1"/>
  <c r="V194" i="4" l="1"/>
  <c r="U194" i="4"/>
  <c r="Z197" i="4"/>
  <c r="U208" i="4" l="1"/>
  <c r="U122" i="4" l="1"/>
  <c r="U56" i="4" l="1"/>
  <c r="U41" i="4"/>
  <c r="U34" i="4"/>
  <c r="V30" i="4" l="1"/>
  <c r="Z43" i="4"/>
  <c r="V91" i="4"/>
  <c r="U81" i="4" l="1"/>
  <c r="Z84" i="4"/>
  <c r="U90" i="4"/>
  <c r="Z93" i="4"/>
  <c r="U169" i="4" l="1"/>
  <c r="Z183" i="4"/>
  <c r="Z181" i="4"/>
  <c r="V99" i="4" l="1"/>
  <c r="W30" i="4" l="1"/>
  <c r="U30" i="4"/>
  <c r="U31" i="4"/>
  <c r="T32" i="4" l="1"/>
  <c r="W32" i="4"/>
  <c r="U32" i="4"/>
  <c r="X30" i="4" l="1"/>
  <c r="Z67" i="4"/>
  <c r="W90" i="4"/>
  <c r="X90" i="4"/>
  <c r="Y90" i="4"/>
  <c r="X82" i="4"/>
  <c r="Y82" i="4"/>
  <c r="X81" i="4"/>
  <c r="Y81" i="4"/>
  <c r="X29" i="4"/>
  <c r="W206" i="4"/>
  <c r="W167" i="4" s="1"/>
  <c r="W166" i="4" s="1"/>
  <c r="X206" i="4"/>
  <c r="X167" i="4" s="1"/>
  <c r="X166" i="4" s="1"/>
  <c r="Y206" i="4"/>
  <c r="Y167" i="4"/>
  <c r="Y166" i="4" s="1"/>
  <c r="W81" i="4"/>
  <c r="V206" i="4" l="1"/>
  <c r="V167" i="4" s="1"/>
  <c r="V81" i="4"/>
  <c r="V90" i="4"/>
  <c r="U206" i="4" l="1"/>
  <c r="Z207" i="4"/>
  <c r="Z208" i="4"/>
  <c r="Z206" i="4" l="1"/>
  <c r="U133" i="4"/>
  <c r="U129" i="4" s="1"/>
  <c r="Z38" i="4" l="1"/>
  <c r="U33" i="4"/>
  <c r="V82" i="4" l="1"/>
  <c r="W82" i="4"/>
  <c r="Z122" i="4" l="1"/>
  <c r="Z123" i="4"/>
  <c r="U114" i="4" l="1"/>
  <c r="U113" i="4"/>
  <c r="Z159" i="4" l="1"/>
  <c r="Z155" i="4"/>
  <c r="Z163" i="4"/>
  <c r="U161" i="4"/>
  <c r="Z161" i="4" s="1"/>
  <c r="Z162" i="4"/>
  <c r="U157" i="4"/>
  <c r="U156" i="4" s="1"/>
  <c r="Z156" i="4" s="1"/>
  <c r="Z158" i="4"/>
  <c r="Z154" i="4"/>
  <c r="Z153" i="4"/>
  <c r="U200" i="4"/>
  <c r="Z203" i="4"/>
  <c r="Z69" i="4"/>
  <c r="Z70" i="4"/>
  <c r="U68" i="4"/>
  <c r="U29" i="4" s="1"/>
  <c r="T68" i="4"/>
  <c r="Z68" i="4" l="1"/>
  <c r="U152" i="4"/>
  <c r="Z152" i="4" s="1"/>
  <c r="U160" i="4"/>
  <c r="Z160" i="4" s="1"/>
  <c r="Z157" i="4"/>
  <c r="Z45" i="4" l="1"/>
  <c r="U82" i="4" l="1"/>
  <c r="Z202" i="4"/>
  <c r="U167" i="4"/>
  <c r="T194" i="4"/>
  <c r="Z196" i="4"/>
  <c r="T176" i="4"/>
  <c r="Z194" i="4" l="1"/>
  <c r="T170" i="4"/>
  <c r="T172" i="4"/>
  <c r="T118" i="4" l="1"/>
  <c r="T99" i="4"/>
  <c r="T77" i="4"/>
  <c r="T201" i="4" l="1"/>
  <c r="T200" i="4" s="1"/>
  <c r="Z200" i="4" s="1"/>
  <c r="Z177" i="4"/>
  <c r="Z178" i="4"/>
  <c r="T143" i="4"/>
  <c r="T151" i="4" l="1"/>
  <c r="Z148" i="4"/>
  <c r="Z144" i="4"/>
  <c r="Z140" i="4"/>
  <c r="Z136" i="4"/>
  <c r="U134" i="4"/>
  <c r="V134" i="4"/>
  <c r="W134" i="4"/>
  <c r="X134" i="4"/>
  <c r="Y134" i="4"/>
  <c r="T132" i="4"/>
  <c r="U131" i="4"/>
  <c r="U130" i="4" s="1"/>
  <c r="U128" i="4" s="1"/>
  <c r="W131" i="4"/>
  <c r="W130" i="4" s="1"/>
  <c r="W128" i="4" s="1"/>
  <c r="X131" i="4"/>
  <c r="X130" i="4" s="1"/>
  <c r="X128" i="4" s="1"/>
  <c r="Y131" i="4"/>
  <c r="Y130" i="4" s="1"/>
  <c r="Y128" i="4" s="1"/>
  <c r="T134" i="4"/>
  <c r="U138" i="4"/>
  <c r="V138" i="4"/>
  <c r="W138" i="4"/>
  <c r="X138" i="4"/>
  <c r="Y138" i="4"/>
  <c r="U142" i="4"/>
  <c r="V142" i="4"/>
  <c r="W142" i="4"/>
  <c r="X142" i="4"/>
  <c r="Y142" i="4"/>
  <c r="T142" i="4"/>
  <c r="U146" i="4"/>
  <c r="V146" i="4"/>
  <c r="W146" i="4"/>
  <c r="X146" i="4"/>
  <c r="Y146" i="4"/>
  <c r="Z134" i="4" l="1"/>
  <c r="Z132" i="4"/>
  <c r="T141" i="4"/>
  <c r="T113" i="4"/>
  <c r="T112" i="4"/>
  <c r="T88" i="4"/>
  <c r="T139" i="4"/>
  <c r="T138" i="4" l="1"/>
  <c r="T116" i="4"/>
  <c r="T49" i="4" l="1"/>
  <c r="T46" i="4"/>
  <c r="T73" i="4"/>
  <c r="T218" i="4"/>
  <c r="T96" i="4"/>
  <c r="T102" i="4"/>
  <c r="T106" i="4"/>
  <c r="T105" i="4"/>
  <c r="T98" i="4"/>
  <c r="V98" i="4"/>
  <c r="W98" i="4"/>
  <c r="X98" i="4"/>
  <c r="Y98" i="4"/>
  <c r="T104" i="4"/>
  <c r="T92" i="4"/>
  <c r="T91" i="4"/>
  <c r="T83" i="4" l="1"/>
  <c r="Z83" i="4" s="1"/>
  <c r="T82" i="4"/>
  <c r="Z82" i="4" s="1"/>
  <c r="Z92" i="4"/>
  <c r="T90" i="4"/>
  <c r="Z90" i="4" s="1"/>
  <c r="Z81" i="4" l="1"/>
  <c r="T81" i="4"/>
  <c r="T169" i="4" l="1"/>
  <c r="U108" i="4" l="1"/>
  <c r="V108" i="4"/>
  <c r="W108" i="4"/>
  <c r="X108" i="4"/>
  <c r="Y108" i="4"/>
  <c r="T108" i="4"/>
  <c r="Z119" i="4"/>
  <c r="T175" i="4" l="1"/>
  <c r="T174" i="4" s="1"/>
  <c r="T167" i="4" s="1"/>
  <c r="Z204" i="4" l="1"/>
  <c r="Z175" i="4"/>
  <c r="Z176" i="4"/>
  <c r="Z201" i="4" l="1"/>
  <c r="Z205" i="4"/>
  <c r="Z184" i="4" l="1"/>
  <c r="T85" i="4" l="1"/>
  <c r="T76" i="4" s="1"/>
  <c r="U85" i="4" l="1"/>
  <c r="W85" i="4"/>
  <c r="X85" i="4"/>
  <c r="Y85" i="4"/>
  <c r="Z86" i="4"/>
  <c r="Z87" i="4"/>
  <c r="Z88" i="4"/>
  <c r="Z89" i="4"/>
  <c r="Z91" i="4"/>
  <c r="Z85" i="4" l="1"/>
  <c r="Z74" i="4"/>
  <c r="Z73" i="4"/>
  <c r="T147" i="4"/>
  <c r="T146" i="4" l="1"/>
  <c r="T131" i="4"/>
  <c r="T130" i="4" s="1"/>
  <c r="T128" i="4" s="1"/>
  <c r="Z57" i="4"/>
  <c r="Z50" i="4"/>
  <c r="Z47" i="4"/>
  <c r="Z40" i="4"/>
  <c r="Z72" i="4"/>
  <c r="T145" i="4" l="1"/>
  <c r="T109" i="4"/>
  <c r="Z71" i="4" l="1"/>
  <c r="Z198" i="4" l="1"/>
  <c r="Z195" i="4"/>
  <c r="Z65" i="4" l="1"/>
  <c r="T34" i="4"/>
  <c r="T166" i="4" l="1"/>
  <c r="V166" i="4"/>
  <c r="Z182" i="4"/>
  <c r="Z174" i="4"/>
  <c r="Z169" i="4" l="1"/>
  <c r="U166" i="4"/>
  <c r="Z56" i="4"/>
  <c r="Z58" i="4"/>
  <c r="Z60" i="4"/>
  <c r="Z61" i="4"/>
  <c r="Z62" i="4"/>
  <c r="Z31" i="4" l="1"/>
  <c r="T211" i="4" l="1"/>
  <c r="Z34" i="4" l="1"/>
  <c r="Z39" i="4"/>
  <c r="Z41" i="4"/>
  <c r="Z46" i="4"/>
  <c r="Z48" i="4"/>
  <c r="Z79" i="4"/>
  <c r="Z95" i="4"/>
  <c r="U22" i="4" l="1"/>
  <c r="V33" i="4"/>
  <c r="V29" i="4" s="1"/>
  <c r="W29" i="4"/>
  <c r="T33" i="4"/>
  <c r="T29" i="4" s="1"/>
  <c r="Z110" i="4" l="1"/>
  <c r="Z96" i="4" l="1"/>
  <c r="Y27" i="4" l="1"/>
  <c r="U25" i="4"/>
  <c r="V25" i="4"/>
  <c r="W25" i="4"/>
  <c r="X25" i="4"/>
  <c r="Y25" i="4"/>
  <c r="T25" i="4"/>
  <c r="W219" i="4"/>
  <c r="X219" i="4"/>
  <c r="Y219" i="4"/>
  <c r="Y76" i="4"/>
  <c r="Y23" i="4" s="1"/>
  <c r="T23" i="4"/>
  <c r="Y75" i="4"/>
  <c r="U107" i="4" l="1"/>
  <c r="U97" i="4" s="1"/>
  <c r="V107" i="4"/>
  <c r="V97" i="4" s="1"/>
  <c r="W107" i="4"/>
  <c r="W97" i="4" s="1"/>
  <c r="X107" i="4"/>
  <c r="X97" i="4" s="1"/>
  <c r="Y107" i="4"/>
  <c r="T107" i="4"/>
  <c r="T97" i="4" s="1"/>
  <c r="Y97" i="4" l="1"/>
  <c r="Z97" i="4" s="1"/>
  <c r="Y133" i="4"/>
  <c r="Y129" i="4" s="1"/>
  <c r="Y26" i="4" s="1"/>
  <c r="U98" i="4"/>
  <c r="U24" i="4" s="1"/>
  <c r="V24" i="4"/>
  <c r="W24" i="4"/>
  <c r="X24" i="4"/>
  <c r="Y24" i="4"/>
  <c r="Z24" i="4" s="1"/>
  <c r="Z98" i="4"/>
  <c r="T24" i="4"/>
  <c r="Z214" i="4"/>
  <c r="Z240" i="4"/>
  <c r="Z32" i="4"/>
  <c r="Z33" i="4"/>
  <c r="Z49" i="4"/>
  <c r="Z51" i="4"/>
  <c r="Z52" i="4"/>
  <c r="Z53" i="4"/>
  <c r="Z101" i="4"/>
  <c r="Z102" i="4"/>
  <c r="Z103" i="4"/>
  <c r="Z105" i="4"/>
  <c r="Z106" i="4"/>
  <c r="Z111" i="4"/>
  <c r="Z113" i="4"/>
  <c r="Z114" i="4"/>
  <c r="Z116" i="4"/>
  <c r="Z117" i="4"/>
  <c r="Z121" i="4"/>
  <c r="Z137" i="4"/>
  <c r="Z141" i="4"/>
  <c r="Z145" i="4"/>
  <c r="Z147" i="4"/>
  <c r="Z146" i="4" s="1"/>
  <c r="Z149" i="4"/>
  <c r="Z151" i="4"/>
  <c r="Z168" i="4"/>
  <c r="Z170" i="4"/>
  <c r="Z172" i="4"/>
  <c r="Z186" i="4"/>
  <c r="Z188" i="4"/>
  <c r="Z189" i="4"/>
  <c r="Z191" i="4"/>
  <c r="Z193" i="4"/>
  <c r="Z211" i="4"/>
  <c r="Z212" i="4"/>
  <c r="Z216" i="4"/>
  <c r="Z218" i="4"/>
  <c r="Z225" i="4"/>
  <c r="Z227" i="4"/>
  <c r="Z229" i="4"/>
  <c r="Z231" i="4"/>
  <c r="Z232" i="4"/>
  <c r="Z234" i="4"/>
  <c r="Z236" i="4"/>
  <c r="Z238" i="4"/>
  <c r="Y28" i="4" l="1"/>
  <c r="Y14" i="4" s="1"/>
  <c r="Z167" i="4"/>
  <c r="Z166" i="4" s="1"/>
  <c r="Z108" i="4"/>
  <c r="Z29" i="4"/>
  <c r="Z22" i="4" l="1"/>
  <c r="X76" i="4"/>
  <c r="X23" i="4" s="1"/>
  <c r="W76" i="4"/>
  <c r="W23" i="4" s="1"/>
  <c r="V76" i="4"/>
  <c r="V23" i="4" s="1"/>
  <c r="U76" i="4"/>
  <c r="U23" i="4" s="1"/>
  <c r="Z80" i="4" l="1"/>
  <c r="Z30" i="4" l="1"/>
  <c r="U219" i="4" l="1"/>
  <c r="T219" i="4"/>
  <c r="T75" i="4" l="1"/>
  <c r="T133" i="4"/>
  <c r="W133" i="4"/>
  <c r="W129" i="4" s="1"/>
  <c r="X133" i="4"/>
  <c r="X129" i="4" s="1"/>
  <c r="V219" i="4"/>
  <c r="Z133" i="4" l="1"/>
  <c r="Z221" i="4"/>
  <c r="Z222" i="4"/>
  <c r="Z139" i="4" l="1"/>
  <c r="Z138" i="4" s="1"/>
  <c r="U75" i="4"/>
  <c r="Z143" i="4"/>
  <c r="Z94" i="4"/>
  <c r="Z120" i="4"/>
  <c r="Z135" i="4"/>
  <c r="Z104" i="4"/>
  <c r="Z131" i="4" l="1"/>
  <c r="Z142" i="4"/>
  <c r="Z219" i="4"/>
  <c r="Z118" i="4"/>
  <c r="T28" i="4"/>
  <c r="Z99" i="4"/>
  <c r="Z112" i="4"/>
  <c r="Z115" i="4"/>
  <c r="Z77" i="4"/>
  <c r="Z109" i="4"/>
  <c r="W75" i="4"/>
  <c r="W28" i="4" s="1"/>
  <c r="T27" i="4"/>
  <c r="U27" i="4"/>
  <c r="V27" i="4"/>
  <c r="W27" i="4"/>
  <c r="X27" i="4"/>
  <c r="Z107" i="4" l="1"/>
  <c r="V75" i="4"/>
  <c r="Z27" i="4"/>
  <c r="X75" i="4"/>
  <c r="A15" i="4"/>
  <c r="H15" i="4"/>
  <c r="I15" i="4"/>
  <c r="J15" i="4"/>
  <c r="K15" i="4"/>
  <c r="L15" i="4"/>
  <c r="Q15" i="4"/>
  <c r="A16" i="4"/>
  <c r="H16" i="4"/>
  <c r="I16" i="4"/>
  <c r="J16" i="4"/>
  <c r="K16" i="4"/>
  <c r="L16" i="4"/>
  <c r="Q16" i="4"/>
  <c r="A17" i="4"/>
  <c r="H17" i="4"/>
  <c r="I17" i="4"/>
  <c r="J17" i="4"/>
  <c r="K17" i="4"/>
  <c r="L17" i="4"/>
  <c r="Q17" i="4"/>
  <c r="A18" i="4"/>
  <c r="H18" i="4"/>
  <c r="I18" i="4"/>
  <c r="J18" i="4"/>
  <c r="K18" i="4"/>
  <c r="L18" i="4"/>
  <c r="Q18" i="4"/>
  <c r="A19" i="4"/>
  <c r="H19" i="4"/>
  <c r="I19" i="4"/>
  <c r="J19" i="4"/>
  <c r="K19" i="4"/>
  <c r="L19" i="4"/>
  <c r="Q19" i="4"/>
  <c r="A20" i="4"/>
  <c r="H20" i="4"/>
  <c r="I20" i="4"/>
  <c r="J20" i="4"/>
  <c r="K20" i="4"/>
  <c r="L20" i="4"/>
  <c r="Q20" i="4"/>
  <c r="Z75" i="4" l="1"/>
  <c r="T129" i="4"/>
  <c r="T26" i="4" s="1"/>
  <c r="U26" i="4"/>
  <c r="V26" i="4"/>
  <c r="W26" i="4"/>
  <c r="X26" i="4"/>
  <c r="Z26" i="4" l="1"/>
  <c r="Z23" i="4"/>
  <c r="Z76" i="4"/>
  <c r="Z129" i="4"/>
  <c r="Z25" i="4"/>
  <c r="T19" i="4" l="1"/>
  <c r="T15" i="4"/>
  <c r="T16" i="4"/>
  <c r="T17" i="4"/>
  <c r="T18" i="4"/>
  <c r="T20" i="4" l="1"/>
  <c r="W14" i="4"/>
  <c r="U16" i="4"/>
  <c r="V16" i="4" s="1"/>
  <c r="W16" i="4" s="1"/>
  <c r="X16" i="4" s="1"/>
  <c r="U18" i="4"/>
  <c r="V18" i="4" s="1"/>
  <c r="W18" i="4" s="1"/>
  <c r="X18" i="4" s="1"/>
  <c r="U15" i="4"/>
  <c r="V15" i="4" s="1"/>
  <c r="W15" i="4" s="1"/>
  <c r="X15" i="4" s="1"/>
  <c r="U17" i="4"/>
  <c r="V17" i="4" s="1"/>
  <c r="W17" i="4" s="1"/>
  <c r="X17" i="4" s="1"/>
  <c r="U19" i="4"/>
  <c r="V19" i="4" s="1"/>
  <c r="W19" i="4" s="1"/>
  <c r="X19" i="4" s="1"/>
  <c r="Z18" i="4" l="1"/>
  <c r="Z16" i="4"/>
  <c r="Z17" i="4"/>
  <c r="Z19" i="4"/>
  <c r="Z15" i="4"/>
  <c r="T14" i="4" l="1"/>
  <c r="U78" i="4" l="1"/>
  <c r="V78" i="4" l="1"/>
  <c r="W78" i="4" s="1"/>
  <c r="X78" i="4" s="1"/>
  <c r="U20" i="4"/>
  <c r="U28" i="4"/>
  <c r="U14" i="4" s="1"/>
  <c r="Z78" i="4" l="1"/>
  <c r="V20" i="4"/>
  <c r="W20" i="4" s="1"/>
  <c r="X20" i="4" s="1"/>
  <c r="Z20" i="4" l="1"/>
  <c r="X28" i="4"/>
  <c r="X14" i="4" s="1"/>
  <c r="V130" i="4"/>
  <c r="Z130" i="4" s="1"/>
  <c r="V128" i="4" l="1"/>
  <c r="V28" i="4" l="1"/>
  <c r="Z128" i="4"/>
  <c r="Z28" i="4" l="1"/>
  <c r="V14" i="4"/>
  <c r="Z14" i="4" s="1"/>
</calcChain>
</file>

<file path=xl/sharedStrings.xml><?xml version="1.0" encoding="utf-8"?>
<sst xmlns="http://schemas.openxmlformats.org/spreadsheetml/2006/main" count="2026" uniqueCount="220">
  <si>
    <t>раздел</t>
  </si>
  <si>
    <t>тыс. руб.</t>
  </si>
  <si>
    <t>департамент благоустройства</t>
  </si>
  <si>
    <t xml:space="preserve">администрация Заволжского района </t>
  </si>
  <si>
    <t xml:space="preserve">администрация Московского района </t>
  </si>
  <si>
    <t xml:space="preserve">администрация Пролетарского района </t>
  </si>
  <si>
    <t xml:space="preserve">администрация Центрального района </t>
  </si>
  <si>
    <t>департамент архитектуры и строительства</t>
  </si>
  <si>
    <t>Обеспечивающая подпрограмма</t>
  </si>
  <si>
    <t>шт.</t>
  </si>
  <si>
    <t>%</t>
  </si>
  <si>
    <t>км</t>
  </si>
  <si>
    <t>м</t>
  </si>
  <si>
    <t>ед.</t>
  </si>
  <si>
    <t>Целевое (суммарное) значение показателя</t>
  </si>
  <si>
    <t>значение</t>
  </si>
  <si>
    <t>Характеристика муниципальной программы города Твери</t>
  </si>
  <si>
    <t>Цели программы, подпрограммы, задачи подпрограммы, мероприятия подпрограммы, административные мероприятия и их показатели</t>
  </si>
  <si>
    <t>Единица измерения</t>
  </si>
  <si>
    <t>да/нет</t>
  </si>
  <si>
    <t>да</t>
  </si>
  <si>
    <t>кв. м</t>
  </si>
  <si>
    <t>Код бюджетной классификации</t>
  </si>
  <si>
    <t>0</t>
  </si>
  <si>
    <t>1</t>
  </si>
  <si>
    <t>2</t>
  </si>
  <si>
    <t>под-раздел</t>
  </si>
  <si>
    <t>Классификация целевой статьи расходов бюджета</t>
  </si>
  <si>
    <t>п. м</t>
  </si>
  <si>
    <t>Задача 1 
«Организация пассажирских перевозок городским общественным транспортом»</t>
  </si>
  <si>
    <t>5</t>
  </si>
  <si>
    <t>8</t>
  </si>
  <si>
    <t>9</t>
  </si>
  <si>
    <t>4</t>
  </si>
  <si>
    <t>3</t>
  </si>
  <si>
    <t>6</t>
  </si>
  <si>
    <t>Задача 3 
«Содержание автомобильных дорог общего пользования и искусственных сооружений на них»</t>
  </si>
  <si>
    <t>Задача 2 
«Капитальный и текущий ремонт автомобильных дорог общего пользования и искусственных сооружений на них»</t>
  </si>
  <si>
    <t>Задача 1 
«Строительство (реконструкция) автомобильных дорог общего пользования и искусственных сооружений на них»</t>
  </si>
  <si>
    <t>7</t>
  </si>
  <si>
    <t>Задача 4 
«Ремонт дворовых территорий многоквартирных домов, проездов к дворовым территориям многоквартирных домов»</t>
  </si>
  <si>
    <t>1. Обеспечение деятельности  ответственного исполнителя муниципальной программы - департамент благоустройства, дорожного хозяйства  и транспорта</t>
  </si>
  <si>
    <t>2. Административные мероприятия</t>
  </si>
  <si>
    <t>Муниципальная программа, всего</t>
  </si>
  <si>
    <t>«Дорожное хозяйство и общественный транспорт города Твери» на 2015-2020 годы</t>
  </si>
  <si>
    <t>да - 1
нет - 0</t>
  </si>
  <si>
    <t>Задача 2 
«Организация выдачи специальных разрешений и согласований на движение по автомобильным дорогам транспортного средства, осуществляющего перевозки опасных, тяжеловесных и (или) крупногабаритных грузов»</t>
  </si>
  <si>
    <r>
      <rPr>
        <b/>
        <sz val="11"/>
        <rFont val="Times New Roman"/>
        <family val="1"/>
        <charset val="204"/>
      </rPr>
      <t>Мероприятие 1.01</t>
    </r>
    <r>
      <rPr>
        <sz val="11"/>
        <rFont val="Times New Roman"/>
        <family val="1"/>
        <charset val="204"/>
      </rPr>
      <t xml:space="preserve"> 
«Строительство мостового перехода через реку Волга в г. Твери (Западный мост) (в т. ч. ПИР)»</t>
    </r>
  </si>
  <si>
    <r>
      <rPr>
        <b/>
        <sz val="11"/>
        <rFont val="Times New Roman"/>
        <family val="1"/>
        <charset val="204"/>
      </rPr>
      <t>Административное мероприятие 4.02</t>
    </r>
    <r>
      <rPr>
        <sz val="11"/>
        <rFont val="Times New Roman"/>
        <family val="1"/>
        <charset val="204"/>
      </rPr>
      <t xml:space="preserve"> 
«Организация и сбор заявок на ремонт дворовых территорий многоквартирных домов, проездов к дворовым территориям многоквартирных домов  в городе Твери»</t>
    </r>
  </si>
  <si>
    <r>
      <rPr>
        <b/>
        <sz val="11"/>
        <rFont val="Times New Roman"/>
        <family val="1"/>
        <charset val="204"/>
      </rPr>
      <t xml:space="preserve">Показатель 1 </t>
    </r>
    <r>
      <rPr>
        <sz val="11"/>
        <rFont val="Times New Roman"/>
        <family val="1"/>
        <charset val="204"/>
      </rPr>
      <t xml:space="preserve">
«Количество принятых заявок»</t>
    </r>
  </si>
  <si>
    <r>
      <rPr>
        <b/>
        <sz val="11"/>
        <rFont val="Times New Roman"/>
        <family val="1"/>
        <charset val="204"/>
      </rPr>
      <t>Мероприятие 1.03</t>
    </r>
    <r>
      <rPr>
        <sz val="11"/>
        <rFont val="Times New Roman"/>
        <family val="1"/>
        <charset val="204"/>
      </rPr>
      <t xml:space="preserve"> 
«Приобретение общественного транспорта для городских маршрутов»</t>
    </r>
  </si>
  <si>
    <r>
      <rPr>
        <b/>
        <sz val="11"/>
        <rFont val="Times New Roman"/>
        <family val="1"/>
        <charset val="204"/>
      </rPr>
      <t>Показатель 1</t>
    </r>
    <r>
      <rPr>
        <sz val="11"/>
        <rFont val="Times New Roman"/>
        <family val="1"/>
        <charset val="204"/>
      </rPr>
      <t xml:space="preserve">
«Количество приобретенных троллейбусов»</t>
    </r>
  </si>
  <si>
    <r>
      <rPr>
        <b/>
        <sz val="11"/>
        <rFont val="Times New Roman"/>
        <family val="1"/>
        <charset val="204"/>
      </rPr>
      <t>Показатель 2</t>
    </r>
    <r>
      <rPr>
        <sz val="11"/>
        <rFont val="Times New Roman"/>
        <family val="1"/>
        <charset val="204"/>
      </rPr>
      <t xml:space="preserve">
«Количество приобретенных автобусов»</t>
    </r>
  </si>
  <si>
    <t>Примечание: разработка проектной документации, технический надзор и другие виды надзора по мероприятиям осуществляются за счет средств, запланированных на реализацию этих мероприятий</t>
  </si>
  <si>
    <t>единиц</t>
  </si>
  <si>
    <t>штук</t>
  </si>
  <si>
    <t>год достижения</t>
  </si>
  <si>
    <r>
      <rPr>
        <b/>
        <sz val="11"/>
        <rFont val="Times New Roman"/>
        <family val="1"/>
        <charset val="204"/>
      </rPr>
      <t>Мероприятие 1.04</t>
    </r>
    <r>
      <rPr>
        <sz val="11"/>
        <rFont val="Times New Roman"/>
        <family val="1"/>
        <charset val="204"/>
      </rPr>
      <t xml:space="preserve"> 
«Строительство сетей ливневой канализации на ул. Орджоникидзе (от пл. Терешковой до ул. Склизкова) (в т. ч. ПИР)» </t>
    </r>
  </si>
  <si>
    <r>
      <rPr>
        <b/>
        <sz val="11"/>
        <rFont val="Times New Roman"/>
        <family val="1"/>
        <charset val="204"/>
      </rPr>
      <t xml:space="preserve">Мероприятие 1.12
</t>
    </r>
    <r>
      <rPr>
        <sz val="11"/>
        <rFont val="Times New Roman"/>
        <family val="1"/>
        <charset val="204"/>
      </rPr>
      <t>«Изготовление проектно-сметной документации на реконструкцию Московского шоссе (въезд в город)»</t>
    </r>
  </si>
  <si>
    <t>тысяч руб.</t>
  </si>
  <si>
    <t>тысяч кв. м</t>
  </si>
  <si>
    <t>тысяч чел.</t>
  </si>
  <si>
    <t>Годы реализации программы</t>
  </si>
  <si>
    <r>
      <rPr>
        <b/>
        <sz val="11"/>
        <rFont val="Times New Roman"/>
        <family val="1"/>
        <charset val="204"/>
      </rPr>
      <t xml:space="preserve">Мероприятие 1.11
</t>
    </r>
    <r>
      <rPr>
        <sz val="11"/>
        <rFont val="Times New Roman"/>
        <family val="1"/>
        <charset val="204"/>
      </rPr>
      <t>«Строительство ливневой канализации по пер. Трудолюбия (в т. ч. ПИР)»</t>
    </r>
  </si>
  <si>
    <r>
      <t xml:space="preserve">Показатель 1
</t>
    </r>
    <r>
      <rPr>
        <sz val="11"/>
        <rFont val="Times New Roman"/>
        <family val="1"/>
        <charset val="204"/>
      </rPr>
      <t>«Количество разработанных комплектов проектно-сметной документации»</t>
    </r>
  </si>
  <si>
    <r>
      <t xml:space="preserve">Показатель 1 
</t>
    </r>
    <r>
      <rPr>
        <sz val="11"/>
        <rFont val="Times New Roman"/>
        <family val="1"/>
        <charset val="204"/>
      </rPr>
      <t>«Количество проведенных обследований путепровода»</t>
    </r>
  </si>
  <si>
    <r>
      <rPr>
        <b/>
        <sz val="11"/>
        <rFont val="Times New Roman"/>
        <family val="1"/>
        <charset val="204"/>
      </rPr>
      <t xml:space="preserve">Показатель 2 </t>
    </r>
    <r>
      <rPr>
        <sz val="11"/>
        <rFont val="Times New Roman"/>
        <family val="1"/>
        <charset val="204"/>
      </rPr>
      <t xml:space="preserve">
«Протяженность построенных (реконструированных) сетей ливневой канализации»</t>
    </r>
  </si>
  <si>
    <r>
      <t xml:space="preserve">Показатель 1
</t>
    </r>
    <r>
      <rPr>
        <sz val="11"/>
        <rFont val="Times New Roman"/>
        <family val="1"/>
        <charset val="204"/>
      </rPr>
      <t>«Количество скорректированных комплектов проектно-сметной документации»</t>
    </r>
  </si>
  <si>
    <r>
      <rPr>
        <b/>
        <sz val="11"/>
        <rFont val="Times New Roman"/>
        <family val="1"/>
        <charset val="204"/>
      </rPr>
      <t xml:space="preserve">Мероприятие 1.13
</t>
    </r>
    <r>
      <rPr>
        <sz val="11"/>
        <rFont val="Times New Roman"/>
        <family val="1"/>
        <charset val="204"/>
      </rPr>
      <t>«Застройка микрорайона по ул. Луначарского в г. Твери (транспортная инфраструктура)»</t>
    </r>
  </si>
  <si>
    <r>
      <t xml:space="preserve">Показатель 1 
</t>
    </r>
    <r>
      <rPr>
        <sz val="11"/>
        <rFont val="Times New Roman"/>
        <family val="1"/>
        <charset val="204"/>
      </rPr>
      <t>«Количество проведенных пуско-наладочных работ»</t>
    </r>
  </si>
  <si>
    <r>
      <rPr>
        <b/>
        <sz val="11"/>
        <rFont val="Times New Roman"/>
        <family val="1"/>
        <charset val="204"/>
      </rPr>
      <t>Показатель 3</t>
    </r>
    <r>
      <rPr>
        <sz val="11"/>
        <rFont val="Times New Roman"/>
        <family val="1"/>
        <charset val="204"/>
      </rPr>
      <t xml:space="preserve">
«Количество приобретенных трамваев»</t>
    </r>
  </si>
  <si>
    <r>
      <rPr>
        <b/>
        <sz val="11"/>
        <rFont val="Times New Roman"/>
        <family val="1"/>
        <charset val="204"/>
      </rPr>
      <t>Мероприятие 1.09</t>
    </r>
    <r>
      <rPr>
        <sz val="11"/>
        <rFont val="Times New Roman"/>
        <family val="1"/>
        <charset val="204"/>
      </rPr>
      <t xml:space="preserve"> 
«Ремонт и демонтаж трамвайных путей»</t>
    </r>
  </si>
  <si>
    <r>
      <rPr>
        <b/>
        <sz val="11"/>
        <rFont val="Times New Roman"/>
        <family val="1"/>
        <charset val="204"/>
      </rPr>
      <t>Показатель 1</t>
    </r>
    <r>
      <rPr>
        <sz val="11"/>
        <rFont val="Times New Roman"/>
        <family val="1"/>
        <charset val="204"/>
      </rPr>
      <t xml:space="preserve">
«Протяженность ремонта трамвайных путей»</t>
    </r>
  </si>
  <si>
    <t>тысяч метров одиночного пути</t>
  </si>
  <si>
    <r>
      <rPr>
        <b/>
        <sz val="11"/>
        <rFont val="Times New Roman"/>
        <family val="1"/>
        <charset val="204"/>
      </rPr>
      <t>Показатель 2</t>
    </r>
    <r>
      <rPr>
        <sz val="11"/>
        <rFont val="Times New Roman"/>
        <family val="1"/>
        <charset val="204"/>
      </rPr>
      <t xml:space="preserve">
«Протяженность демонтажа трамвайных путей»</t>
    </r>
  </si>
  <si>
    <t>тысяч м3</t>
  </si>
  <si>
    <r>
      <rPr>
        <b/>
        <sz val="11"/>
        <rFont val="Times New Roman"/>
        <family val="1"/>
        <charset val="204"/>
      </rPr>
      <t>Мероприятие 1.08</t>
    </r>
    <r>
      <rPr>
        <sz val="11"/>
        <rFont val="Times New Roman"/>
        <family val="1"/>
        <charset val="204"/>
      </rPr>
      <t xml:space="preserve"> 
«Приобретение общественного транспорта для городских маршрутов (по договорам лизинга)»</t>
    </r>
  </si>
  <si>
    <r>
      <rPr>
        <b/>
        <sz val="11"/>
        <rFont val="Times New Roman"/>
        <family val="1"/>
        <charset val="204"/>
      </rPr>
      <t xml:space="preserve">Показатель 1
</t>
    </r>
    <r>
      <rPr>
        <sz val="11"/>
        <rFont val="Times New Roman"/>
        <family val="1"/>
        <charset val="204"/>
      </rPr>
      <t>«Количество приобретенных трамваев»</t>
    </r>
  </si>
  <si>
    <r>
      <t xml:space="preserve">Цель 
 </t>
    </r>
    <r>
      <rPr>
        <sz val="11"/>
        <rFont val="Times New Roman"/>
        <family val="1"/>
        <charset val="204"/>
      </rPr>
      <t>«Создание условий для устойчивого функционирования транспортной системы города Твери»</t>
    </r>
  </si>
  <si>
    <r>
      <rPr>
        <b/>
        <sz val="11"/>
        <rFont val="Times New Roman"/>
        <family val="1"/>
        <charset val="204"/>
      </rPr>
      <t>Показатель 1</t>
    </r>
    <r>
      <rPr>
        <sz val="11"/>
        <rFont val="Times New Roman"/>
        <family val="1"/>
        <charset val="204"/>
      </rPr>
      <t xml:space="preserve">
«Общая площадь строительства (реконструкции) объектов улично-дорожной сети города»</t>
    </r>
  </si>
  <si>
    <r>
      <rPr>
        <b/>
        <sz val="11"/>
        <rFont val="Times New Roman"/>
        <family val="1"/>
        <charset val="204"/>
      </rPr>
      <t xml:space="preserve">Показатель 2
</t>
    </r>
    <r>
      <rPr>
        <sz val="11"/>
        <rFont val="Times New Roman"/>
        <family val="1"/>
        <charset val="204"/>
      </rPr>
      <t>«Общая площадь ремонта объектов улично-дорожной сети города»</t>
    </r>
  </si>
  <si>
    <r>
      <rPr>
        <b/>
        <sz val="11"/>
        <rFont val="Times New Roman"/>
        <family val="1"/>
        <charset val="204"/>
      </rPr>
      <t>Показатель 3</t>
    </r>
    <r>
      <rPr>
        <sz val="11"/>
        <rFont val="Times New Roman"/>
        <family val="1"/>
        <charset val="204"/>
      </rPr>
      <t xml:space="preserve">
«Общая площадь содержания объектов улично-дорожной сети города»</t>
    </r>
  </si>
  <si>
    <r>
      <rPr>
        <b/>
        <sz val="11"/>
        <rFont val="Times New Roman"/>
        <family val="1"/>
        <charset val="204"/>
      </rPr>
      <t>Показатель 4</t>
    </r>
    <r>
      <rPr>
        <sz val="11"/>
        <rFont val="Times New Roman"/>
        <family val="1"/>
        <charset val="204"/>
      </rPr>
      <t xml:space="preserve">
«Количество объектов (дорожных знаков), установленных на улично-дорожной сети, направленных на обеспечение безопасности дорожного движения на территории города»</t>
    </r>
  </si>
  <si>
    <r>
      <rPr>
        <b/>
        <sz val="11"/>
        <rFont val="Times New Roman"/>
        <family val="1"/>
        <charset val="204"/>
      </rPr>
      <t>Показатель 5</t>
    </r>
    <r>
      <rPr>
        <sz val="11"/>
        <rFont val="Times New Roman"/>
        <family val="1"/>
        <charset val="204"/>
      </rPr>
      <t xml:space="preserve">
«Общая площадь отремонтированных дворовых территорий многоквартирных домов, проездов к дворовым территориям многоквартирных домов на территории города»</t>
    </r>
  </si>
  <si>
    <r>
      <rPr>
        <b/>
        <sz val="11"/>
        <rFont val="Times New Roman"/>
        <family val="1"/>
        <charset val="204"/>
      </rPr>
      <t>Показатель 6</t>
    </r>
    <r>
      <rPr>
        <sz val="11"/>
        <rFont val="Times New Roman"/>
        <family val="1"/>
        <charset val="204"/>
      </rPr>
      <t xml:space="preserve">
«Объем перевозок на муниципальном общественном транспорте»</t>
    </r>
  </si>
  <si>
    <r>
      <t>Подпрограмма 1</t>
    </r>
    <r>
      <rPr>
        <sz val="11"/>
        <rFont val="Times New Roman"/>
        <family val="1"/>
        <charset val="204"/>
      </rPr>
      <t xml:space="preserve"> </t>
    </r>
    <r>
      <rPr>
        <b/>
        <sz val="11"/>
        <rFont val="Times New Roman"/>
        <family val="1"/>
        <charset val="204"/>
      </rPr>
      <t>«Дорожное хозяйство»</t>
    </r>
  </si>
  <si>
    <r>
      <t xml:space="preserve">Показатель 1 
</t>
    </r>
    <r>
      <rPr>
        <sz val="11"/>
        <rFont val="Times New Roman"/>
        <family val="1"/>
        <charset val="204"/>
      </rPr>
      <t>«Общая протяженность построенных (реконструированных) дорог»</t>
    </r>
  </si>
  <si>
    <r>
      <t xml:space="preserve">Показатель 2 
</t>
    </r>
    <r>
      <rPr>
        <sz val="11"/>
        <rFont val="Times New Roman"/>
        <family val="1"/>
        <charset val="204"/>
      </rPr>
      <t>«Общая площадь построенных (реконструированных) дорог»</t>
    </r>
  </si>
  <si>
    <r>
      <t xml:space="preserve">Показатель 3 
</t>
    </r>
    <r>
      <rPr>
        <sz val="11"/>
        <rFont val="Times New Roman"/>
        <family val="1"/>
        <charset val="204"/>
      </rPr>
      <t>«Общая протяженность построенных (реконструированных) сетей ливневой канализации»</t>
    </r>
  </si>
  <si>
    <r>
      <t xml:space="preserve">Показатель 1 
</t>
    </r>
    <r>
      <rPr>
        <sz val="11"/>
        <rFont val="Times New Roman"/>
        <family val="1"/>
        <charset val="204"/>
      </rPr>
      <t>«Протяженность построенных (реконструированных) дорог»</t>
    </r>
  </si>
  <si>
    <r>
      <rPr>
        <b/>
        <sz val="11"/>
        <rFont val="Times New Roman"/>
        <family val="1"/>
        <charset val="204"/>
      </rPr>
      <t>Мероприятие 1.02
«</t>
    </r>
    <r>
      <rPr>
        <sz val="11"/>
        <rFont val="Times New Roman"/>
        <family val="1"/>
        <charset val="204"/>
      </rPr>
      <t>Реконструкция автодороги по ул. Оснабрюкская от Волоколамского шоссе до п. Мамулино в г. Твери (в т. ч. ПИР)»</t>
    </r>
  </si>
  <si>
    <r>
      <rPr>
        <b/>
        <sz val="11"/>
        <rFont val="Times New Roman"/>
        <family val="1"/>
        <charset val="204"/>
      </rPr>
      <t>Мероприятие 1.03
«</t>
    </r>
    <r>
      <rPr>
        <sz val="11"/>
        <rFont val="Times New Roman"/>
        <family val="1"/>
        <charset val="204"/>
      </rPr>
      <t>Строительство автодороги по ул. Луначарского на участке от пл. Конституции до ул. 2-я Красина в г. Твери (в т. ч. ПИР)»</t>
    </r>
  </si>
  <si>
    <r>
      <rPr>
        <b/>
        <sz val="11"/>
        <rFont val="Times New Roman"/>
        <family val="1"/>
        <charset val="204"/>
      </rPr>
      <t>Мероприятие 1.05</t>
    </r>
    <r>
      <rPr>
        <sz val="11"/>
        <rFont val="Times New Roman"/>
        <family val="1"/>
        <charset val="204"/>
      </rPr>
      <t xml:space="preserve"> 
«Строительство дождеприемных колодцев у дома № 14 по проспекту Победы (в т. ч. ПИР)» </t>
    </r>
  </si>
  <si>
    <r>
      <rPr>
        <b/>
        <sz val="11"/>
        <rFont val="Times New Roman"/>
        <family val="1"/>
        <charset val="204"/>
      </rPr>
      <t>Мероприятие 1.06</t>
    </r>
    <r>
      <rPr>
        <sz val="11"/>
        <rFont val="Times New Roman"/>
        <family val="1"/>
        <charset val="204"/>
      </rPr>
      <t xml:space="preserve"> 
«Автодорога по ул. С. Тюленина от ул. Красина до ул. Плеханова (в т.ч. ПИР)» </t>
    </r>
  </si>
  <si>
    <r>
      <rPr>
        <b/>
        <sz val="11"/>
        <rFont val="Times New Roman"/>
        <family val="1"/>
        <charset val="204"/>
      </rPr>
      <t xml:space="preserve">Показатель 1 </t>
    </r>
    <r>
      <rPr>
        <sz val="11"/>
        <rFont val="Times New Roman"/>
        <family val="1"/>
        <charset val="204"/>
      </rPr>
      <t xml:space="preserve">
«Протяженность построенных (реконструированных) сетей ливневой канализации»</t>
    </r>
  </si>
  <si>
    <r>
      <rPr>
        <b/>
        <sz val="11"/>
        <rFont val="Times New Roman"/>
        <family val="1"/>
        <charset val="204"/>
      </rPr>
      <t>Мероприятие 1.07</t>
    </r>
    <r>
      <rPr>
        <sz val="11"/>
        <rFont val="Times New Roman"/>
        <family val="1"/>
        <charset val="204"/>
      </rPr>
      <t xml:space="preserve"> 
«Строительство ливневой канализации с перекачивающей насосной станцией по ул. Республиканская (в т. ч. ПИР)» </t>
    </r>
  </si>
  <si>
    <r>
      <rPr>
        <b/>
        <sz val="11"/>
        <rFont val="Times New Roman"/>
        <family val="1"/>
        <charset val="204"/>
      </rPr>
      <t xml:space="preserve">Показатель 1 </t>
    </r>
    <r>
      <rPr>
        <sz val="11"/>
        <rFont val="Times New Roman"/>
        <family val="1"/>
        <charset val="204"/>
      </rPr>
      <t xml:space="preserve">
«Количество построенных ливневых канализаций с перекачивающей насосной станцией»</t>
    </r>
  </si>
  <si>
    <r>
      <rPr>
        <b/>
        <sz val="11"/>
        <rFont val="Times New Roman"/>
        <family val="1"/>
        <charset val="204"/>
      </rPr>
      <t xml:space="preserve">Мероприятие 1.08
</t>
    </r>
    <r>
      <rPr>
        <sz val="11"/>
        <rFont val="Times New Roman"/>
        <family val="1"/>
        <charset val="204"/>
      </rPr>
      <t>«Автодорога по ул. Бортниковская (в т. ч. ПИР)»</t>
    </r>
  </si>
  <si>
    <r>
      <t xml:space="preserve">Показатель 2 
</t>
    </r>
    <r>
      <rPr>
        <sz val="11"/>
        <rFont val="Times New Roman"/>
        <family val="1"/>
        <charset val="204"/>
      </rPr>
      <t>«Протяженность построенных (реконструированных) дорог»</t>
    </r>
  </si>
  <si>
    <r>
      <t xml:space="preserve">Показатель 3 
</t>
    </r>
    <r>
      <rPr>
        <sz val="11"/>
        <rFont val="Times New Roman"/>
        <family val="1"/>
        <charset val="204"/>
      </rPr>
      <t>«Общая площадь построенных (реконструированных) дорог»</t>
    </r>
  </si>
  <si>
    <r>
      <rPr>
        <b/>
        <sz val="11"/>
        <rFont val="Times New Roman"/>
        <family val="1"/>
        <charset val="204"/>
      </rPr>
      <t>Мероприятие 1.09</t>
    </r>
    <r>
      <rPr>
        <sz val="11"/>
        <rFont val="Times New Roman"/>
        <family val="1"/>
        <charset val="204"/>
      </rPr>
      <t xml:space="preserve">
«Автодорога по ул. Псковская (Оснабрюкская) от Октябрьского пр-та до Волоколамского шоссе»</t>
    </r>
  </si>
  <si>
    <r>
      <rPr>
        <b/>
        <sz val="11"/>
        <rFont val="Times New Roman"/>
        <family val="1"/>
        <charset val="204"/>
      </rPr>
      <t xml:space="preserve">Мероприятие 1.10
</t>
    </r>
    <r>
      <rPr>
        <sz val="11"/>
        <rFont val="Times New Roman"/>
        <family val="1"/>
        <charset val="204"/>
      </rPr>
      <t>«Изготовление проектно-сметной документации по реконструкции дороги - продолжение ул. Оснабрюкской до пересечения с объездной дорогой вокруг г. Твери, согласно генеральному плану города Твери»</t>
    </r>
  </si>
  <si>
    <r>
      <t xml:space="preserve">Показатель 1
</t>
    </r>
    <r>
      <rPr>
        <sz val="11"/>
        <rFont val="Times New Roman"/>
        <family val="1"/>
        <charset val="204"/>
      </rPr>
      <t>«Общая площадь отремонтированных автомобильных дорог и искусственных сооружений на них»</t>
    </r>
  </si>
  <si>
    <r>
      <rPr>
        <b/>
        <sz val="11"/>
        <rFont val="Times New Roman"/>
        <family val="1"/>
        <charset val="204"/>
      </rPr>
      <t>Мероприятие 2.01</t>
    </r>
    <r>
      <rPr>
        <sz val="11"/>
        <rFont val="Times New Roman"/>
        <family val="1"/>
        <charset val="204"/>
      </rPr>
      <t xml:space="preserve"> 
«Капитальный ремонт автомобильных  дорог города, включая тротуары»</t>
    </r>
  </si>
  <si>
    <r>
      <t xml:space="preserve">Мероприятие 1: </t>
    </r>
    <r>
      <rPr>
        <b/>
        <sz val="11"/>
        <rFont val="Times New Roman"/>
        <family val="1"/>
        <charset val="204"/>
      </rPr>
      <t>(наименование)</t>
    </r>
  </si>
  <si>
    <r>
      <t xml:space="preserve">Показатель 1
</t>
    </r>
    <r>
      <rPr>
        <sz val="11"/>
        <rFont val="Times New Roman"/>
        <family val="1"/>
        <charset val="204"/>
      </rPr>
      <t>«Количество разработанных проектов ПСД на капитальный ремонт объектов УДС»</t>
    </r>
  </si>
  <si>
    <r>
      <rPr>
        <b/>
        <sz val="11"/>
        <rFont val="Times New Roman"/>
        <family val="1"/>
        <charset val="204"/>
      </rPr>
      <t xml:space="preserve">Показатель 2 </t>
    </r>
    <r>
      <rPr>
        <sz val="11"/>
        <rFont val="Times New Roman"/>
        <family val="1"/>
        <charset val="204"/>
      </rPr>
      <t xml:space="preserve">
«Площадь капитального ремонта автомобильных дорог города, включая тротуары»</t>
    </r>
  </si>
  <si>
    <r>
      <rPr>
        <b/>
        <sz val="11"/>
        <rFont val="Times New Roman"/>
        <family val="1"/>
        <charset val="204"/>
      </rPr>
      <t>Мероприятие 2.02</t>
    </r>
    <r>
      <rPr>
        <sz val="11"/>
        <rFont val="Times New Roman"/>
        <family val="1"/>
        <charset val="204"/>
      </rPr>
      <t xml:space="preserve"> 
«Текущий ремонт автомобильных дорог города, включая тротуары»</t>
    </r>
  </si>
  <si>
    <r>
      <rPr>
        <b/>
        <sz val="11"/>
        <rFont val="Times New Roman"/>
        <family val="1"/>
        <charset val="204"/>
      </rPr>
      <t xml:space="preserve">Показатель 1 </t>
    </r>
    <r>
      <rPr>
        <sz val="11"/>
        <rFont val="Times New Roman"/>
        <family val="1"/>
        <charset val="204"/>
      </rPr>
      <t xml:space="preserve">
«Площадь отремонтированных автомобильных дорог города, включая тротуары»</t>
    </r>
  </si>
  <si>
    <r>
      <rPr>
        <b/>
        <sz val="11"/>
        <rFont val="Times New Roman"/>
        <family val="1"/>
        <charset val="204"/>
      </rPr>
      <t xml:space="preserve">Показатель 2 </t>
    </r>
    <r>
      <rPr>
        <sz val="11"/>
        <rFont val="Times New Roman"/>
        <family val="1"/>
        <charset val="204"/>
      </rPr>
      <t xml:space="preserve">
«Площадь отремонтированных автомобильных дорог Заволжского района, включая тротуары»</t>
    </r>
  </si>
  <si>
    <r>
      <rPr>
        <b/>
        <sz val="11"/>
        <rFont val="Times New Roman"/>
        <family val="1"/>
        <charset val="204"/>
      </rPr>
      <t xml:space="preserve">Показатель 3 </t>
    </r>
    <r>
      <rPr>
        <sz val="11"/>
        <rFont val="Times New Roman"/>
        <family val="1"/>
        <charset val="204"/>
      </rPr>
      <t xml:space="preserve">
«Площадь отремонтированных автомобильных дорог Пролетарского района, включая тротуары»</t>
    </r>
  </si>
  <si>
    <r>
      <rPr>
        <b/>
        <sz val="11"/>
        <rFont val="Times New Roman"/>
        <family val="1"/>
        <charset val="204"/>
      </rPr>
      <t xml:space="preserve">Показатель 4 </t>
    </r>
    <r>
      <rPr>
        <sz val="11"/>
        <rFont val="Times New Roman"/>
        <family val="1"/>
        <charset val="204"/>
      </rPr>
      <t xml:space="preserve">
«Площадь отремонтированных автомобильных дорог города, включая тротуары»</t>
    </r>
  </si>
  <si>
    <r>
      <rPr>
        <b/>
        <sz val="11"/>
        <rFont val="Times New Roman"/>
        <family val="1"/>
        <charset val="204"/>
      </rPr>
      <t>Показатель 5</t>
    </r>
    <r>
      <rPr>
        <sz val="11"/>
        <rFont val="Times New Roman"/>
        <family val="1"/>
        <charset val="204"/>
      </rPr>
      <t xml:space="preserve">
«Количество отремонтированных искусственных сооружений»</t>
    </r>
  </si>
  <si>
    <r>
      <t xml:space="preserve">Показатель 1
</t>
    </r>
    <r>
      <rPr>
        <sz val="11"/>
        <rFont val="Times New Roman"/>
        <family val="1"/>
        <charset val="204"/>
      </rPr>
      <t>«Площадь содержания автомобильных дорог города и искусственных сооружений на них»</t>
    </r>
  </si>
  <si>
    <r>
      <rPr>
        <b/>
        <sz val="11"/>
        <rFont val="Times New Roman"/>
        <family val="1"/>
        <charset val="204"/>
      </rPr>
      <t>Мероприятие 3.01</t>
    </r>
    <r>
      <rPr>
        <sz val="11"/>
        <rFont val="Times New Roman"/>
        <family val="1"/>
        <charset val="204"/>
      </rPr>
      <t xml:space="preserve"> 
«Содержание автомобильных дорог общего пользования и искусственных сооружений на них» </t>
    </r>
  </si>
  <si>
    <r>
      <rPr>
        <b/>
        <sz val="11"/>
        <rFont val="Times New Roman"/>
        <family val="1"/>
        <charset val="204"/>
      </rPr>
      <t xml:space="preserve">Показатель 1 </t>
    </r>
    <r>
      <rPr>
        <sz val="11"/>
        <rFont val="Times New Roman"/>
        <family val="1"/>
        <charset val="204"/>
      </rPr>
      <t xml:space="preserve">
«Площадь содержания автомобильных дорог и искусственных сооружений на них»</t>
    </r>
  </si>
  <si>
    <r>
      <rPr>
        <b/>
        <sz val="11"/>
        <rFont val="Times New Roman"/>
        <family val="1"/>
        <charset val="204"/>
      </rPr>
      <t>Показатель 2</t>
    </r>
    <r>
      <rPr>
        <sz val="11"/>
        <rFont val="Times New Roman"/>
        <family val="1"/>
        <charset val="204"/>
      </rPr>
      <t xml:space="preserve">
«Количество разработанных схем организации дорожного движения на автомобильных дорогах города»</t>
    </r>
  </si>
  <si>
    <r>
      <rPr>
        <b/>
        <sz val="11"/>
        <rFont val="Times New Roman"/>
        <family val="1"/>
        <charset val="204"/>
      </rPr>
      <t>Показатель 3</t>
    </r>
    <r>
      <rPr>
        <sz val="11"/>
        <rFont val="Times New Roman"/>
        <family val="1"/>
        <charset val="204"/>
      </rPr>
      <t xml:space="preserve">
«Количество установленных (замененных) дорожных знаков на автомобильных дорогах города»</t>
    </r>
  </si>
  <si>
    <r>
      <rPr>
        <b/>
        <sz val="11"/>
        <rFont val="Times New Roman"/>
        <family val="1"/>
        <charset val="204"/>
      </rPr>
      <t>Показатель 4</t>
    </r>
    <r>
      <rPr>
        <sz val="11"/>
        <rFont val="Times New Roman"/>
        <family val="1"/>
        <charset val="204"/>
      </rPr>
      <t xml:space="preserve">
«Площадь нанесенной дорожной разметки на автомобильных дорогах города»</t>
    </r>
  </si>
  <si>
    <r>
      <rPr>
        <b/>
        <sz val="11"/>
        <rFont val="Times New Roman"/>
        <family val="1"/>
        <charset val="204"/>
      </rPr>
      <t xml:space="preserve">Показатель 1 </t>
    </r>
    <r>
      <rPr>
        <sz val="11"/>
        <rFont val="Times New Roman"/>
        <family val="1"/>
        <charset val="204"/>
      </rPr>
      <t xml:space="preserve">
«Количество модернизированных светофорных объектов»</t>
    </r>
  </si>
  <si>
    <r>
      <rPr>
        <b/>
        <sz val="11"/>
        <rFont val="Times New Roman"/>
        <family val="1"/>
        <charset val="204"/>
      </rPr>
      <t xml:space="preserve">Показатель 2 </t>
    </r>
    <r>
      <rPr>
        <sz val="11"/>
        <rFont val="Times New Roman"/>
        <family val="1"/>
        <charset val="204"/>
      </rPr>
      <t xml:space="preserve">
«Количество установленных новых светофорных объектов»</t>
    </r>
  </si>
  <si>
    <r>
      <t xml:space="preserve">Мероприятие 3.03 
</t>
    </r>
    <r>
      <rPr>
        <sz val="11"/>
        <rFont val="Times New Roman"/>
        <family val="1"/>
        <charset val="204"/>
      </rPr>
      <t>«Проведение противопаводковых мероприятий и содержание сетей ливневой канализации»</t>
    </r>
  </si>
  <si>
    <r>
      <rPr>
        <b/>
        <sz val="11"/>
        <rFont val="Times New Roman"/>
        <family val="1"/>
        <charset val="204"/>
      </rPr>
      <t>Показатель 1</t>
    </r>
    <r>
      <rPr>
        <sz val="11"/>
        <rFont val="Times New Roman"/>
        <family val="1"/>
        <charset val="204"/>
      </rPr>
      <t xml:space="preserve">
«Прочистка водоотводных канав на территории города»</t>
    </r>
  </si>
  <si>
    <r>
      <rPr>
        <b/>
        <sz val="11"/>
        <rFont val="Times New Roman"/>
        <family val="1"/>
        <charset val="204"/>
      </rPr>
      <t>Мероприятие 3.03</t>
    </r>
    <r>
      <rPr>
        <sz val="11"/>
        <rFont val="Times New Roman"/>
        <family val="1"/>
        <charset val="204"/>
      </rPr>
      <t xml:space="preserve"> 
«Проведение противопаводковых мероприятий и содержание сетей ливневой канализации»</t>
    </r>
  </si>
  <si>
    <r>
      <rPr>
        <b/>
        <sz val="11"/>
        <rFont val="Times New Roman"/>
        <family val="1"/>
        <charset val="204"/>
      </rPr>
      <t xml:space="preserve">Показатель 2 </t>
    </r>
    <r>
      <rPr>
        <sz val="11"/>
        <rFont val="Times New Roman"/>
        <family val="1"/>
        <charset val="204"/>
      </rPr>
      <t xml:space="preserve">
«Прочистка водоотводных канав на территории Заволжского района»</t>
    </r>
  </si>
  <si>
    <r>
      <rPr>
        <b/>
        <sz val="11"/>
        <rFont val="Times New Roman"/>
        <family val="1"/>
        <charset val="204"/>
      </rPr>
      <t xml:space="preserve">Показатель 3 </t>
    </r>
    <r>
      <rPr>
        <sz val="11"/>
        <rFont val="Times New Roman"/>
        <family val="1"/>
        <charset val="204"/>
      </rPr>
      <t xml:space="preserve">
«Замена водопропускных труб на территории Заволжского района»</t>
    </r>
  </si>
  <si>
    <r>
      <rPr>
        <b/>
        <sz val="11"/>
        <rFont val="Times New Roman"/>
        <family val="1"/>
        <charset val="204"/>
      </rPr>
      <t>Показатель 4</t>
    </r>
    <r>
      <rPr>
        <sz val="11"/>
        <rFont val="Times New Roman"/>
        <family val="1"/>
        <charset val="204"/>
      </rPr>
      <t xml:space="preserve">
«Прочистка водоотводных канав на территории Пролетарского района»</t>
    </r>
  </si>
  <si>
    <r>
      <rPr>
        <b/>
        <sz val="11"/>
        <rFont val="Times New Roman"/>
        <family val="1"/>
        <charset val="204"/>
      </rPr>
      <t>Показатель 5</t>
    </r>
    <r>
      <rPr>
        <sz val="11"/>
        <rFont val="Times New Roman"/>
        <family val="1"/>
        <charset val="204"/>
      </rPr>
      <t xml:space="preserve">
«Промывка водопропускных труб на территории Пролетарского района»</t>
    </r>
  </si>
  <si>
    <r>
      <rPr>
        <b/>
        <sz val="11"/>
        <rFont val="Times New Roman"/>
        <family val="1"/>
        <charset val="204"/>
      </rPr>
      <t>Показатель 6</t>
    </r>
    <r>
      <rPr>
        <sz val="11"/>
        <rFont val="Times New Roman"/>
        <family val="1"/>
        <charset val="204"/>
      </rPr>
      <t xml:space="preserve">
«Прочистка водоотводных канав на территории Московского района»</t>
    </r>
  </si>
  <si>
    <r>
      <rPr>
        <b/>
        <sz val="11"/>
        <rFont val="Times New Roman"/>
        <family val="1"/>
        <charset val="204"/>
      </rPr>
      <t>Показатель 7</t>
    </r>
    <r>
      <rPr>
        <sz val="11"/>
        <rFont val="Times New Roman"/>
        <family val="1"/>
        <charset val="204"/>
      </rPr>
      <t xml:space="preserve">
«Промывка водопропускных труб на территории Московского района»</t>
    </r>
  </si>
  <si>
    <r>
      <rPr>
        <b/>
        <sz val="11"/>
        <rFont val="Times New Roman"/>
        <family val="1"/>
        <charset val="204"/>
      </rPr>
      <t>Показатель 8</t>
    </r>
    <r>
      <rPr>
        <sz val="11"/>
        <rFont val="Times New Roman"/>
        <family val="1"/>
        <charset val="204"/>
      </rPr>
      <t xml:space="preserve">
«Водоотведение поверхностных сточных вод с территории улично-дорожной сети города Твери»</t>
    </r>
  </si>
  <si>
    <r>
      <rPr>
        <b/>
        <sz val="11"/>
        <rFont val="Times New Roman"/>
        <family val="1"/>
        <charset val="204"/>
      </rPr>
      <t>Мероприятие 3.04</t>
    </r>
    <r>
      <rPr>
        <sz val="11"/>
        <rFont val="Times New Roman"/>
        <family val="1"/>
        <charset val="204"/>
      </rPr>
      <t xml:space="preserve"> 
«Уплата ответственным исполнителем прочих налогов, сборов и иных обязательных платежей (штрафы по постановлениям мировых судей)»</t>
    </r>
  </si>
  <si>
    <r>
      <rPr>
        <b/>
        <sz val="11"/>
        <rFont val="Times New Roman"/>
        <family val="1"/>
        <charset val="204"/>
      </rPr>
      <t>Показатель 1</t>
    </r>
    <r>
      <rPr>
        <sz val="11"/>
        <rFont val="Times New Roman"/>
        <family val="1"/>
        <charset val="204"/>
      </rPr>
      <t xml:space="preserve"> 
«Количество оплаченных штрафов по постановлениям мировых судей»</t>
    </r>
  </si>
  <si>
    <r>
      <t xml:space="preserve">Показатель 1
</t>
    </r>
    <r>
      <rPr>
        <sz val="11"/>
        <rFont val="Times New Roman"/>
        <family val="1"/>
        <charset val="204"/>
      </rPr>
      <t>«Площадь отремонтированных дворовых территорий многоквартирных домов, проездов к дворовым территориям многоквартирных домов»</t>
    </r>
  </si>
  <si>
    <r>
      <rPr>
        <b/>
        <sz val="11"/>
        <rFont val="Times New Roman"/>
        <family val="1"/>
        <charset val="204"/>
      </rPr>
      <t>Мероприятие 4.01</t>
    </r>
    <r>
      <rPr>
        <sz val="11"/>
        <rFont val="Times New Roman"/>
        <family val="1"/>
        <charset val="204"/>
      </rPr>
      <t xml:space="preserve"> 
«Ремонт асфальтобетонного покрытия дворовых территорий многоквартирных домов, проездов к дворовым территориям многоквартирных домов  в городе Твери»</t>
    </r>
  </si>
  <si>
    <r>
      <rPr>
        <b/>
        <sz val="11"/>
        <rFont val="Times New Roman"/>
        <family val="1"/>
        <charset val="204"/>
      </rPr>
      <t xml:space="preserve">Показатель 1 </t>
    </r>
    <r>
      <rPr>
        <sz val="11"/>
        <rFont val="Times New Roman"/>
        <family val="1"/>
        <charset val="204"/>
      </rPr>
      <t xml:space="preserve">
«Площадь отремонтированных дворовых территорий многоквартирных домов, проездов к дворовым территориям многоквартирных домов на территории города»</t>
    </r>
  </si>
  <si>
    <r>
      <rPr>
        <b/>
        <sz val="11"/>
        <rFont val="Times New Roman"/>
        <family val="1"/>
        <charset val="204"/>
      </rPr>
      <t xml:space="preserve">Показатель 2 </t>
    </r>
    <r>
      <rPr>
        <sz val="11"/>
        <rFont val="Times New Roman"/>
        <family val="1"/>
        <charset val="204"/>
      </rPr>
      <t xml:space="preserve">
«Площадь отремонтированных дворовых территорий многоквартирных домов, проездов к дворовым территориям многоквартирных домов на территории Заволжского района»</t>
    </r>
  </si>
  <si>
    <r>
      <rPr>
        <b/>
        <sz val="11"/>
        <rFont val="Times New Roman"/>
        <family val="1"/>
        <charset val="204"/>
      </rPr>
      <t>Показатель 3</t>
    </r>
    <r>
      <rPr>
        <sz val="11"/>
        <rFont val="Times New Roman"/>
        <family val="1"/>
        <charset val="204"/>
      </rPr>
      <t xml:space="preserve">
«Площадь отремонтированных дворовых территорий многоквартирных домов, проездов к дворовым территориям многоквартирных домов на территории Пролетарского района»</t>
    </r>
  </si>
  <si>
    <r>
      <rPr>
        <b/>
        <sz val="11"/>
        <rFont val="Times New Roman"/>
        <family val="1"/>
        <charset val="204"/>
      </rPr>
      <t>Показатель 4</t>
    </r>
    <r>
      <rPr>
        <sz val="11"/>
        <rFont val="Times New Roman"/>
        <family val="1"/>
        <charset val="204"/>
      </rPr>
      <t xml:space="preserve">
«Площадь отремонтированных дворовых территорий многоквартирных домов, проездов к дворовым территориям многоквартирных домов на территории Московского района»</t>
    </r>
  </si>
  <si>
    <r>
      <rPr>
        <b/>
        <sz val="11"/>
        <rFont val="Times New Roman"/>
        <family val="1"/>
        <charset val="204"/>
      </rPr>
      <t xml:space="preserve">Показатель 5 </t>
    </r>
    <r>
      <rPr>
        <sz val="11"/>
        <rFont val="Times New Roman"/>
        <family val="1"/>
        <charset val="204"/>
      </rPr>
      <t xml:space="preserve">
«Площадь отремонтированных дворовых территорий многоквартирных домов, проездов к дворовым территориям многоквартирных домов на территории  Центрального района»</t>
    </r>
  </si>
  <si>
    <r>
      <t>Подпрограмма 2</t>
    </r>
    <r>
      <rPr>
        <sz val="11"/>
        <rFont val="Times New Roman"/>
        <family val="1"/>
        <charset val="204"/>
      </rPr>
      <t xml:space="preserve"> «</t>
    </r>
    <r>
      <rPr>
        <b/>
        <sz val="11"/>
        <rFont val="Times New Roman"/>
        <family val="1"/>
        <charset val="204"/>
      </rPr>
      <t xml:space="preserve">Общественный транспорт» </t>
    </r>
  </si>
  <si>
    <r>
      <rPr>
        <b/>
        <sz val="11"/>
        <rFont val="Times New Roman"/>
        <family val="1"/>
        <charset val="204"/>
      </rPr>
      <t xml:space="preserve">Показатель 1 </t>
    </r>
    <r>
      <rPr>
        <sz val="11"/>
        <rFont val="Times New Roman"/>
        <family val="1"/>
        <charset val="204"/>
      </rPr>
      <t xml:space="preserve">
«Количество перевезенных пассажиров муниципальным пассажирским транспортом»</t>
    </r>
  </si>
  <si>
    <r>
      <rPr>
        <b/>
        <sz val="11"/>
        <rFont val="Times New Roman"/>
        <family val="1"/>
        <charset val="204"/>
      </rPr>
      <t>Мероприятие 1.01</t>
    </r>
    <r>
      <rPr>
        <sz val="11"/>
        <rFont val="Times New Roman"/>
        <family val="1"/>
        <charset val="204"/>
      </rPr>
      <t xml:space="preserve"> 
«Предоставление субсидий юридическим лицам, оказывающим услуги по перевозке пассажиров электротранспортом города Твери»</t>
    </r>
  </si>
  <si>
    <r>
      <rPr>
        <b/>
        <sz val="11"/>
        <rFont val="Times New Roman"/>
        <family val="1"/>
        <charset val="204"/>
      </rPr>
      <t>Показатель 1</t>
    </r>
    <r>
      <rPr>
        <sz val="11"/>
        <rFont val="Times New Roman"/>
        <family val="1"/>
        <charset val="204"/>
      </rPr>
      <t xml:space="preserve"> 
«Степень выполнения мероприятия»</t>
    </r>
  </si>
  <si>
    <r>
      <rPr>
        <b/>
        <sz val="11"/>
        <rFont val="Times New Roman"/>
        <family val="1"/>
        <charset val="204"/>
      </rPr>
      <t xml:space="preserve">Мероприятие 1.02
</t>
    </r>
    <r>
      <rPr>
        <sz val="11"/>
        <rFont val="Times New Roman"/>
        <family val="1"/>
        <charset val="204"/>
      </rPr>
      <t xml:space="preserve"> «Предоставление субсидий юридическим лицам, оказывающим услуги по перевозке пассажиров на регулярных автобусных маршрутах города Твери»</t>
    </r>
  </si>
  <si>
    <r>
      <rPr>
        <b/>
        <sz val="11"/>
        <rFont val="Times New Roman"/>
        <family val="1"/>
        <charset val="204"/>
      </rPr>
      <t xml:space="preserve">Показатель 1 </t>
    </r>
    <r>
      <rPr>
        <sz val="11"/>
        <rFont val="Times New Roman"/>
        <family val="1"/>
        <charset val="204"/>
      </rPr>
      <t xml:space="preserve">
«Степень выполнения мероприятия»</t>
    </r>
  </si>
  <si>
    <r>
      <rPr>
        <b/>
        <sz val="11"/>
        <rFont val="Times New Roman"/>
        <family val="1"/>
        <charset val="204"/>
      </rPr>
      <t xml:space="preserve">Административное мероприятие 1.04 
</t>
    </r>
    <r>
      <rPr>
        <sz val="11"/>
        <rFont val="Times New Roman"/>
        <family val="1"/>
        <charset val="204"/>
      </rPr>
      <t>«Подготовка постановлений по открытию, изменению и закрытию движения транспорта»</t>
    </r>
  </si>
  <si>
    <r>
      <rPr>
        <b/>
        <sz val="11"/>
        <rFont val="Times New Roman"/>
        <family val="1"/>
        <charset val="204"/>
      </rPr>
      <t xml:space="preserve">Показатель 1 </t>
    </r>
    <r>
      <rPr>
        <sz val="11"/>
        <rFont val="Times New Roman"/>
        <family val="1"/>
        <charset val="204"/>
      </rPr>
      <t xml:space="preserve">
«Количество изданных нормативно-правовых актов»</t>
    </r>
  </si>
  <si>
    <r>
      <rPr>
        <b/>
        <sz val="11"/>
        <rFont val="Times New Roman"/>
        <family val="1"/>
        <charset val="204"/>
      </rPr>
      <t xml:space="preserve">Показатель 2 </t>
    </r>
    <r>
      <rPr>
        <sz val="11"/>
        <rFont val="Times New Roman"/>
        <family val="1"/>
        <charset val="204"/>
      </rPr>
      <t xml:space="preserve">
«Количество проведенных проверок по соблюдению действующего расписания на городских коммерческих маршрутах»</t>
    </r>
  </si>
  <si>
    <r>
      <rPr>
        <b/>
        <sz val="11"/>
        <rFont val="Times New Roman"/>
        <family val="1"/>
        <charset val="204"/>
      </rPr>
      <t>Административное мероприятие 1.06</t>
    </r>
    <r>
      <rPr>
        <sz val="11"/>
        <rFont val="Times New Roman"/>
        <family val="1"/>
        <charset val="204"/>
      </rPr>
      <t xml:space="preserve"> 
«Участие в работе комиссии по аттестации руководителей, сотрудников автотранспортных предприятий, УГАДН»</t>
    </r>
  </si>
  <si>
    <r>
      <rPr>
        <b/>
        <sz val="11"/>
        <rFont val="Times New Roman"/>
        <family val="1"/>
        <charset val="204"/>
      </rPr>
      <t xml:space="preserve">Показатель 1 </t>
    </r>
    <r>
      <rPr>
        <sz val="11"/>
        <rFont val="Times New Roman"/>
        <family val="1"/>
        <charset val="204"/>
      </rPr>
      <t xml:space="preserve">
«Количество проведенных заседаний комиссии»</t>
    </r>
  </si>
  <si>
    <r>
      <rPr>
        <b/>
        <sz val="11"/>
        <rFont val="Times New Roman"/>
        <family val="1"/>
        <charset val="204"/>
      </rPr>
      <t>Административное мероприятие 1.07</t>
    </r>
    <r>
      <rPr>
        <sz val="11"/>
        <rFont val="Times New Roman"/>
        <family val="1"/>
        <charset val="204"/>
      </rPr>
      <t xml:space="preserve"> 
«Участие в операции «Автобус» совместно с ГИБДД»</t>
    </r>
  </si>
  <si>
    <r>
      <rPr>
        <b/>
        <sz val="11"/>
        <rFont val="Times New Roman"/>
        <family val="1"/>
        <charset val="204"/>
      </rPr>
      <t xml:space="preserve">Показатель 1 </t>
    </r>
    <r>
      <rPr>
        <sz val="11"/>
        <rFont val="Times New Roman"/>
        <family val="1"/>
        <charset val="204"/>
      </rPr>
      <t xml:space="preserve">
«Количество проведенных проверок»</t>
    </r>
  </si>
  <si>
    <r>
      <rPr>
        <b/>
        <sz val="11"/>
        <rFont val="Times New Roman"/>
        <family val="1"/>
        <charset val="204"/>
      </rPr>
      <t>Показатель 2</t>
    </r>
    <r>
      <rPr>
        <sz val="11"/>
        <rFont val="Times New Roman"/>
        <family val="1"/>
        <charset val="204"/>
      </rPr>
      <t xml:space="preserve">
«Степень выполнения мероприятия»</t>
    </r>
  </si>
  <si>
    <r>
      <rPr>
        <b/>
        <sz val="11"/>
        <rFont val="Times New Roman"/>
        <family val="1"/>
        <charset val="204"/>
      </rPr>
      <t>Показатель 1</t>
    </r>
    <r>
      <rPr>
        <sz val="11"/>
        <rFont val="Times New Roman"/>
        <family val="1"/>
        <charset val="204"/>
      </rPr>
      <t xml:space="preserve"> 
«Количество выданных разрешений»</t>
    </r>
  </si>
  <si>
    <r>
      <rPr>
        <b/>
        <sz val="11"/>
        <rFont val="Times New Roman"/>
        <family val="1"/>
        <charset val="204"/>
      </rPr>
      <t>Показатель 2</t>
    </r>
    <r>
      <rPr>
        <sz val="11"/>
        <rFont val="Times New Roman"/>
        <family val="1"/>
        <charset val="204"/>
      </rPr>
      <t xml:space="preserve"> 
«Полученный доход в бюджет города от выдачи специальных разрешений»</t>
    </r>
  </si>
  <si>
    <r>
      <rPr>
        <b/>
        <sz val="11"/>
        <rFont val="Times New Roman"/>
        <family val="1"/>
        <charset val="204"/>
      </rPr>
      <t>1.01</t>
    </r>
    <r>
      <rPr>
        <sz val="11"/>
        <rFont val="Times New Roman"/>
        <family val="1"/>
        <charset val="204"/>
      </rPr>
      <t xml:space="preserve"> «Руководство и управление в сфере установленных функций»</t>
    </r>
  </si>
  <si>
    <r>
      <rPr>
        <b/>
        <sz val="11"/>
        <rFont val="Times New Roman"/>
        <family val="1"/>
        <charset val="204"/>
      </rPr>
      <t xml:space="preserve">1.02 </t>
    </r>
    <r>
      <rPr>
        <sz val="11"/>
        <rFont val="Times New Roman"/>
        <family val="1"/>
        <charset val="204"/>
      </rPr>
      <t>«Осуществление органами местного самоуправления (ответственным исполнителем) государственных полномочий Тверской области по организации транспортного обслуживания населения автомобильным транспортом в межмуниципальном и пригородном сообщении Тверской области (межбюджетные трансферты)»</t>
    </r>
  </si>
  <si>
    <r>
      <rPr>
        <b/>
        <sz val="11"/>
        <rFont val="Times New Roman"/>
        <family val="1"/>
        <charset val="204"/>
      </rPr>
      <t>Административное мероприятие 2.01</t>
    </r>
    <r>
      <rPr>
        <sz val="11"/>
        <rFont val="Times New Roman"/>
        <family val="1"/>
        <charset val="204"/>
      </rPr>
      <t xml:space="preserve"> 
«Выдача разрешений на право производства земляных работ»</t>
    </r>
  </si>
  <si>
    <r>
      <rPr>
        <b/>
        <sz val="11"/>
        <rFont val="Times New Roman"/>
        <family val="1"/>
        <charset val="204"/>
      </rPr>
      <t>Показатель 1</t>
    </r>
    <r>
      <rPr>
        <sz val="11"/>
        <rFont val="Times New Roman"/>
        <family val="1"/>
        <charset val="204"/>
      </rPr>
      <t xml:space="preserve"> 
«Количество выданных разрешений на право производства земляных работ»</t>
    </r>
  </si>
  <si>
    <r>
      <rPr>
        <b/>
        <sz val="11"/>
        <rFont val="Times New Roman"/>
        <family val="1"/>
        <charset val="204"/>
      </rPr>
      <t>Административное мероприятие 2.02</t>
    </r>
    <r>
      <rPr>
        <sz val="11"/>
        <rFont val="Times New Roman"/>
        <family val="1"/>
        <charset val="204"/>
      </rPr>
      <t xml:space="preserve"> 
«Разработка проектов нормативных правовых актов администрации города Твери по вопросам, относящимся к сфере ведения ответственного исполнителя»</t>
    </r>
  </si>
  <si>
    <r>
      <rPr>
        <b/>
        <sz val="11"/>
        <rFont val="Times New Roman"/>
        <family val="1"/>
        <charset val="204"/>
      </rPr>
      <t>Показатель 1</t>
    </r>
    <r>
      <rPr>
        <sz val="11"/>
        <rFont val="Times New Roman"/>
        <family val="1"/>
        <charset val="204"/>
      </rPr>
      <t xml:space="preserve">  
«Количество разработанных проектов нормативных правовых актов администрации города Твери по вопросам, относящимся к сфере ведения ответственного исполнителя»</t>
    </r>
  </si>
  <si>
    <r>
      <rPr>
        <b/>
        <sz val="11"/>
        <rFont val="Times New Roman"/>
        <family val="1"/>
        <charset val="204"/>
      </rPr>
      <t>Административное мероприятие 2.03</t>
    </r>
    <r>
      <rPr>
        <sz val="11"/>
        <rFont val="Times New Roman"/>
        <family val="1"/>
        <charset val="204"/>
      </rPr>
      <t xml:space="preserve"> 
«Подготовка конкурсной документации и проведение конкурсных процедур в рамках действующего законодательства»</t>
    </r>
  </si>
  <si>
    <r>
      <rPr>
        <b/>
        <sz val="11"/>
        <rFont val="Times New Roman"/>
        <family val="1"/>
        <charset val="204"/>
      </rPr>
      <t>Показатель 1</t>
    </r>
    <r>
      <rPr>
        <sz val="11"/>
        <rFont val="Times New Roman"/>
        <family val="1"/>
        <charset val="204"/>
      </rPr>
      <t xml:space="preserve">  
«Количество проведенных торгов на право заключения муниципальных контрактов»</t>
    </r>
  </si>
  <si>
    <r>
      <rPr>
        <b/>
        <sz val="11"/>
        <rFont val="Times New Roman"/>
        <family val="1"/>
        <charset val="204"/>
      </rPr>
      <t>Административное мероприятие 2.04</t>
    </r>
    <r>
      <rPr>
        <sz val="11"/>
        <rFont val="Times New Roman"/>
        <family val="1"/>
        <charset val="204"/>
      </rPr>
      <t xml:space="preserve"> 
«Организация и ведение бухгалтерского учета»</t>
    </r>
  </si>
  <si>
    <r>
      <rPr>
        <b/>
        <sz val="11"/>
        <rFont val="Times New Roman"/>
        <family val="1"/>
        <charset val="204"/>
      </rPr>
      <t>Показатель 1</t>
    </r>
    <r>
      <rPr>
        <sz val="11"/>
        <rFont val="Times New Roman"/>
        <family val="1"/>
        <charset val="204"/>
      </rPr>
      <t xml:space="preserve">  
«Количество отчетов, представляемых департаментом в налоговые органы, во внебюджетные фонды, Росприроднадзор, Тверьстат и департамент финансов администрации города Твери»</t>
    </r>
  </si>
  <si>
    <r>
      <rPr>
        <b/>
        <sz val="11"/>
        <rFont val="Times New Roman"/>
        <family val="1"/>
        <charset val="204"/>
      </rPr>
      <t xml:space="preserve">Показатель 2 </t>
    </r>
    <r>
      <rPr>
        <sz val="11"/>
        <rFont val="Times New Roman"/>
        <family val="1"/>
        <charset val="204"/>
      </rPr>
      <t xml:space="preserve">
«Доля исполненных муниципальных контрактов (договоров) в общем количестве заключенных муниципальных контрактов (договоров)»</t>
    </r>
  </si>
  <si>
    <r>
      <rPr>
        <b/>
        <sz val="11"/>
        <rFont val="Times New Roman"/>
        <family val="1"/>
        <charset val="204"/>
      </rPr>
      <t>Административное мероприятие 2.05</t>
    </r>
    <r>
      <rPr>
        <sz val="11"/>
        <rFont val="Times New Roman"/>
        <family val="1"/>
        <charset val="204"/>
      </rPr>
      <t xml:space="preserve"> 
«Обеспечение бесперебойной работы используемой департаментом вычислительной и оргтехники»</t>
    </r>
  </si>
  <si>
    <r>
      <rPr>
        <b/>
        <sz val="11"/>
        <rFont val="Times New Roman"/>
        <family val="1"/>
        <charset val="204"/>
      </rPr>
      <t>Показатель 1</t>
    </r>
    <r>
      <rPr>
        <sz val="11"/>
        <rFont val="Times New Roman"/>
        <family val="1"/>
        <charset val="204"/>
      </rPr>
      <t xml:space="preserve">  
«Количество проведенных профилактических мероприятий и ремонтов»</t>
    </r>
  </si>
  <si>
    <r>
      <rPr>
        <b/>
        <sz val="11"/>
        <rFont val="Times New Roman"/>
        <family val="1"/>
        <charset val="204"/>
      </rPr>
      <t>Административное мероприятие 2.06</t>
    </r>
    <r>
      <rPr>
        <sz val="11"/>
        <rFont val="Times New Roman"/>
        <family val="1"/>
        <charset val="204"/>
      </rPr>
      <t xml:space="preserve"> 
«Проведение плановых проверок в подведомственном казенном учреждении»</t>
    </r>
  </si>
  <si>
    <r>
      <rPr>
        <b/>
        <sz val="11"/>
        <rFont val="Times New Roman"/>
        <family val="1"/>
        <charset val="204"/>
      </rPr>
      <t>Показатель 1</t>
    </r>
    <r>
      <rPr>
        <sz val="11"/>
        <rFont val="Times New Roman"/>
        <family val="1"/>
        <charset val="204"/>
      </rPr>
      <t xml:space="preserve">  
«Количество проведенных проверок»</t>
    </r>
  </si>
  <si>
    <r>
      <rPr>
        <b/>
        <sz val="11"/>
        <rFont val="Times New Roman"/>
        <family val="1"/>
        <charset val="204"/>
      </rPr>
      <t>Административное мероприятие 2.07</t>
    </r>
    <r>
      <rPr>
        <sz val="11"/>
        <rFont val="Times New Roman"/>
        <family val="1"/>
        <charset val="204"/>
      </rPr>
      <t xml:space="preserve"> 
«Организация и проведение заседаний по определению эффективности деятельности муниципальных предприятий»</t>
    </r>
  </si>
  <si>
    <r>
      <rPr>
        <b/>
        <sz val="11"/>
        <rFont val="Times New Roman"/>
        <family val="1"/>
        <charset val="204"/>
      </rPr>
      <t>Показатель 1</t>
    </r>
    <r>
      <rPr>
        <sz val="11"/>
        <rFont val="Times New Roman"/>
        <family val="1"/>
        <charset val="204"/>
      </rPr>
      <t xml:space="preserve">  
«Количество проведенных заседаний комиссий»</t>
    </r>
  </si>
  <si>
    <r>
      <rPr>
        <b/>
        <sz val="11"/>
        <rFont val="Times New Roman"/>
        <family val="1"/>
        <charset val="204"/>
      </rPr>
      <t>Административное мероприятие 2.08</t>
    </r>
    <r>
      <rPr>
        <sz val="11"/>
        <rFont val="Times New Roman"/>
        <family val="1"/>
        <charset val="204"/>
      </rPr>
      <t xml:space="preserve"> 
«Обеспечение работы городской комиссии по безопасности дорожного движения»</t>
    </r>
  </si>
  <si>
    <t>код исполнителя программы</t>
  </si>
  <si>
    <r>
      <rPr>
        <b/>
        <sz val="11"/>
        <rFont val="Times New Roman"/>
        <family val="1"/>
        <charset val="204"/>
      </rPr>
      <t>Мероприятие 3.02</t>
    </r>
    <r>
      <rPr>
        <sz val="11"/>
        <rFont val="Times New Roman"/>
        <family val="1"/>
        <charset val="204"/>
      </rPr>
      <t xml:space="preserve"> 
«Модернизация и установка новых светофорных объектов»</t>
    </r>
  </si>
  <si>
    <r>
      <rPr>
        <b/>
        <sz val="11"/>
        <rFont val="Times New Roman"/>
        <family val="1"/>
        <charset val="204"/>
      </rPr>
      <t>Показатель 6</t>
    </r>
    <r>
      <rPr>
        <sz val="11"/>
        <rFont val="Times New Roman"/>
        <family val="1"/>
        <charset val="204"/>
      </rPr>
      <t xml:space="preserve">
«Протяженность отремонтированных искусственных сооружений»</t>
    </r>
  </si>
  <si>
    <r>
      <rPr>
        <b/>
        <sz val="11"/>
        <rFont val="Times New Roman"/>
        <family val="1"/>
        <charset val="204"/>
      </rPr>
      <t xml:space="preserve">Показатель 2 </t>
    </r>
    <r>
      <rPr>
        <sz val="11"/>
        <rFont val="Times New Roman"/>
        <family val="1"/>
        <charset val="204"/>
      </rPr>
      <t xml:space="preserve">
«Общее количество приобретенного подвижного транспорта »</t>
    </r>
  </si>
  <si>
    <r>
      <rPr>
        <b/>
        <sz val="11"/>
        <rFont val="Times New Roman"/>
        <family val="1"/>
        <charset val="204"/>
      </rPr>
      <t>Мероприятие 1.10</t>
    </r>
    <r>
      <rPr>
        <sz val="11"/>
        <rFont val="Times New Roman"/>
        <family val="1"/>
        <charset val="204"/>
      </rPr>
      <t xml:space="preserve"> 
«Предоставление субсидий юридическим лицам, оказывающим услуги регулярных перевозок по муниципальным маршрутам регулярных перевозок транспортом общего пользования на территории города Твери по регулируемым тарифам»</t>
    </r>
  </si>
  <si>
    <t>тысяч кв.м</t>
  </si>
  <si>
    <t>П</t>
  </si>
  <si>
    <r>
      <t xml:space="preserve">Показатель 2
</t>
    </r>
    <r>
      <rPr>
        <sz val="11"/>
        <rFont val="Times New Roman"/>
        <family val="1"/>
        <charset val="204"/>
      </rPr>
      <t>«Количество скорректированных комплектов проектно-сметной документации»</t>
    </r>
  </si>
  <si>
    <t>S</t>
  </si>
  <si>
    <t>H</t>
  </si>
  <si>
    <r>
      <rPr>
        <b/>
        <sz val="11"/>
        <rFont val="Times New Roman"/>
        <family val="1"/>
        <charset val="204"/>
      </rPr>
      <t>Мероприятие 4.03</t>
    </r>
    <r>
      <rPr>
        <sz val="11"/>
        <rFont val="Times New Roman"/>
        <family val="1"/>
        <charset val="204"/>
      </rPr>
      <t xml:space="preserve"> 
«Ремонт дворовой территории многоквартирного дома по адресу: Волоколамский проспект, дом 3 в городе Тверь»</t>
    </r>
  </si>
  <si>
    <r>
      <rPr>
        <b/>
        <sz val="11"/>
        <rFont val="Times New Roman"/>
        <family val="1"/>
        <charset val="204"/>
      </rPr>
      <t xml:space="preserve">Показатель 1 </t>
    </r>
    <r>
      <rPr>
        <sz val="11"/>
        <rFont val="Times New Roman"/>
        <family val="1"/>
        <charset val="204"/>
      </rPr>
      <t xml:space="preserve">
«Площадь отремонтированной дворовой территории»</t>
    </r>
  </si>
  <si>
    <r>
      <rPr>
        <b/>
        <sz val="11"/>
        <rFont val="Times New Roman"/>
        <family val="1"/>
        <charset val="204"/>
      </rPr>
      <t>Мероприятие 4.04</t>
    </r>
    <r>
      <rPr>
        <sz val="11"/>
        <rFont val="Times New Roman"/>
        <family val="1"/>
        <charset val="204"/>
      </rPr>
      <t xml:space="preserve"> 
«Расширение парковочного кармана по адресу: г. Тверь, пос. Химинститута, д.10»</t>
    </r>
  </si>
  <si>
    <r>
      <rPr>
        <b/>
        <sz val="11"/>
        <rFont val="Times New Roman"/>
        <family val="1"/>
        <charset val="204"/>
      </rPr>
      <t xml:space="preserve">Показатель 1 </t>
    </r>
    <r>
      <rPr>
        <sz val="11"/>
        <rFont val="Times New Roman"/>
        <family val="1"/>
        <charset val="204"/>
      </rPr>
      <t xml:space="preserve">
«Площадь парковочного кармана»</t>
    </r>
  </si>
  <si>
    <r>
      <rPr>
        <b/>
        <sz val="11"/>
        <rFont val="Times New Roman"/>
        <family val="1"/>
        <charset val="204"/>
      </rPr>
      <t>Мероприятие 4.05</t>
    </r>
    <r>
      <rPr>
        <sz val="11"/>
        <rFont val="Times New Roman"/>
        <family val="1"/>
        <charset val="204"/>
      </rPr>
      <t xml:space="preserve"> 
«Устройство парковочных мест у жилого дома № 7 по пер. Смоленский г. Твери»</t>
    </r>
  </si>
  <si>
    <t xml:space="preserve"> кв. м</t>
  </si>
  <si>
    <r>
      <rPr>
        <b/>
        <sz val="11"/>
        <rFont val="Times New Roman"/>
        <family val="1"/>
        <charset val="204"/>
      </rPr>
      <t xml:space="preserve">Показатель 1 </t>
    </r>
    <r>
      <rPr>
        <sz val="11"/>
        <rFont val="Times New Roman"/>
        <family val="1"/>
        <charset val="204"/>
      </rPr>
      <t xml:space="preserve">
«Площадь парковочных мест»</t>
    </r>
  </si>
  <si>
    <r>
      <rPr>
        <b/>
        <sz val="11"/>
        <rFont val="Times New Roman"/>
        <family val="1"/>
        <charset val="204"/>
      </rPr>
      <t>Показатель 3</t>
    </r>
    <r>
      <rPr>
        <sz val="11"/>
        <rFont val="Times New Roman"/>
        <family val="1"/>
        <charset val="204"/>
      </rPr>
      <t xml:space="preserve"> 
«Количество отремонтированных остановочных комплексов»</t>
    </r>
  </si>
  <si>
    <t xml:space="preserve"> </t>
  </si>
  <si>
    <r>
      <rPr>
        <b/>
        <sz val="11"/>
        <rFont val="Times New Roman"/>
        <family val="1"/>
        <charset val="204"/>
      </rPr>
      <t>Мероприятие 3.05</t>
    </r>
    <r>
      <rPr>
        <sz val="11"/>
        <rFont val="Times New Roman"/>
        <family val="1"/>
        <charset val="204"/>
      </rPr>
      <t xml:space="preserve"> 
«Устройство и ремонт остановочных комплексов»</t>
    </r>
  </si>
  <si>
    <r>
      <t xml:space="preserve"> Мероприятие 4.01 
</t>
    </r>
    <r>
      <rPr>
        <sz val="11"/>
        <rFont val="Times New Roman"/>
        <family val="1"/>
        <charset val="204"/>
      </rPr>
      <t>«Ремонт асфальтобетонного покрытия дворовых территорий многоквартирных домов, проездов к дворовым территориям многоквартирных домов  в городе Твери»</t>
    </r>
  </si>
  <si>
    <r>
      <t xml:space="preserve">Показатель 3
</t>
    </r>
    <r>
      <rPr>
        <sz val="11"/>
        <rFont val="Times New Roman"/>
        <family val="1"/>
        <charset val="204"/>
      </rPr>
      <t>«Наличие положительного сводного заключения о проведении публичного технологического аудита»</t>
    </r>
  </si>
  <si>
    <t>».</t>
  </si>
  <si>
    <t>«Приложение № 1</t>
  </si>
  <si>
    <r>
      <t xml:space="preserve">Показатель 2 
</t>
    </r>
    <r>
      <rPr>
        <sz val="11"/>
        <rFont val="Times New Roman"/>
        <family val="1"/>
        <charset val="204"/>
      </rPr>
      <t>«Протяженность построенных (реконструированных) сетей ливневой канализации»</t>
    </r>
  </si>
  <si>
    <r>
      <t xml:space="preserve">Показатель 2
</t>
    </r>
    <r>
      <rPr>
        <sz val="11"/>
        <rFont val="Times New Roman"/>
        <family val="1"/>
        <charset val="204"/>
      </rPr>
      <t>«Протяженность построенных (реконструированных) дорог»</t>
    </r>
  </si>
  <si>
    <r>
      <t xml:space="preserve">Показатель 4 
</t>
    </r>
    <r>
      <rPr>
        <sz val="11"/>
        <rFont val="Times New Roman"/>
        <family val="1"/>
        <charset val="204"/>
      </rPr>
      <t>«Наличие положительного заключения государственной экспертизы»</t>
    </r>
  </si>
  <si>
    <r>
      <t xml:space="preserve">Ответственный исполнитель муниципальной программы города Твери: </t>
    </r>
    <r>
      <rPr>
        <u/>
        <sz val="12"/>
        <rFont val="Times New Roman"/>
        <family val="1"/>
        <charset val="204"/>
      </rPr>
      <t>Департамент дорожного хозяйства и благоустройства администрации города Твери</t>
    </r>
  </si>
  <si>
    <r>
      <rPr>
        <b/>
        <sz val="11"/>
        <rFont val="Times New Roman"/>
        <family val="1"/>
        <charset val="204"/>
      </rPr>
      <t>Административное мероприятие 1.05</t>
    </r>
    <r>
      <rPr>
        <sz val="11"/>
        <rFont val="Times New Roman"/>
        <family val="1"/>
        <charset val="204"/>
      </rPr>
      <t xml:space="preserve"> 
«Координация деятельности перевозчиков, осуществляющих регулярные перевозки пассажиров и багажа автомобильным транспортом по муниципальным маршрутам регулярных перевозок и по межмуниципальным маршрутам регулярных перевозок, государственные полномочия по которым переданы администрации города Твери»</t>
    </r>
  </si>
  <si>
    <r>
      <rPr>
        <b/>
        <sz val="11"/>
        <rFont val="Times New Roman"/>
        <family val="1"/>
        <charset val="204"/>
      </rPr>
      <t>Показатель 1</t>
    </r>
    <r>
      <rPr>
        <sz val="11"/>
        <rFont val="Times New Roman"/>
        <family val="1"/>
        <charset val="204"/>
      </rPr>
      <t xml:space="preserve"> 
«Количество проведенных проверок по соблюдению действующего расписания при осуществлении регулярных перевозок пассажиров и багажа по маршрутам регулярных перевозок»</t>
    </r>
  </si>
  <si>
    <r>
      <rPr>
        <b/>
        <sz val="11"/>
        <rFont val="Times New Roman"/>
        <family val="1"/>
        <charset val="204"/>
      </rPr>
      <t>Административное мероприятие 2.01</t>
    </r>
    <r>
      <rPr>
        <sz val="11"/>
        <rFont val="Times New Roman"/>
        <family val="1"/>
        <charset val="204"/>
      </rPr>
      <t xml:space="preserve"> 
«Согласование маршрута движения автотранспортных средств, осуществляющих перевозку опасных грузов на участках автомобильных дорог местного значения»</t>
    </r>
  </si>
  <si>
    <r>
      <rPr>
        <b/>
        <sz val="11"/>
        <rFont val="Times New Roman"/>
        <family val="1"/>
        <charset val="204"/>
      </rPr>
      <t>Показатель 1</t>
    </r>
    <r>
      <rPr>
        <sz val="11"/>
        <rFont val="Times New Roman"/>
        <family val="1"/>
        <charset val="204"/>
      </rPr>
      <t xml:space="preserve"> 
«Количество согласований»</t>
    </r>
  </si>
  <si>
    <r>
      <rPr>
        <b/>
        <sz val="11"/>
        <rFont val="Times New Roman"/>
        <family val="1"/>
        <charset val="204"/>
      </rPr>
      <t>Административное мероприятие 2.02</t>
    </r>
    <r>
      <rPr>
        <sz val="11"/>
        <rFont val="Times New Roman"/>
        <family val="1"/>
        <charset val="204"/>
      </rPr>
      <t xml:space="preserve"> 
«Выдача специального разрешения на движение по автомобильным дорогам местного значения транспортного средства, осуществляющего перевозку тяжеловесных и (или) крупногабаритных грузов»</t>
    </r>
  </si>
  <si>
    <r>
      <rPr>
        <b/>
        <sz val="11"/>
        <rFont val="Times New Roman"/>
        <family val="1"/>
        <charset val="204"/>
      </rPr>
      <t xml:space="preserve">Показатель 1 </t>
    </r>
    <r>
      <rPr>
        <sz val="11"/>
        <rFont val="Times New Roman"/>
        <family val="1"/>
        <charset val="204"/>
      </rPr>
      <t xml:space="preserve">
«Количество выданных специальных разрешений на перевозку тяжеловесных и (или) крупногабаритных грузов»</t>
    </r>
  </si>
  <si>
    <r>
      <rPr>
        <b/>
        <sz val="11"/>
        <rFont val="Times New Roman"/>
        <family val="1"/>
        <charset val="204"/>
      </rPr>
      <t>Административное мероприятие 2.03</t>
    </r>
    <r>
      <rPr>
        <sz val="11"/>
        <rFont val="Times New Roman"/>
        <family val="1"/>
        <charset val="204"/>
      </rPr>
      <t xml:space="preserve"> 
«Выдача согласований на перевозку тяжеловесных и (или) крупногабаритных грузов»</t>
    </r>
  </si>
  <si>
    <r>
      <rPr>
        <b/>
        <sz val="11"/>
        <rFont val="Times New Roman"/>
        <family val="1"/>
        <charset val="204"/>
      </rPr>
      <t xml:space="preserve">Показатель 1 </t>
    </r>
    <r>
      <rPr>
        <sz val="11"/>
        <rFont val="Times New Roman"/>
        <family val="1"/>
        <charset val="204"/>
      </rPr>
      <t xml:space="preserve">
«Количество выданных согласований на перевозку тяжеловесных и (или) крупногабаритных грузов»</t>
    </r>
  </si>
  <si>
    <t>И.о. начальника департамента дорожного хозяйства и благоустройства администрации города Твери                                                                                                                                                                                                       М.С. Иванов</t>
  </si>
  <si>
    <r>
      <rPr>
        <b/>
        <sz val="11"/>
        <rFont val="Times New Roman"/>
        <family val="1"/>
        <charset val="204"/>
      </rPr>
      <t>Показатель 1</t>
    </r>
    <r>
      <rPr>
        <sz val="11"/>
        <rFont val="Times New Roman"/>
        <family val="1"/>
        <charset val="204"/>
      </rPr>
      <t xml:space="preserve"> 
«Количество новых остановочных комплексов»</t>
    </r>
  </si>
  <si>
    <r>
      <rPr>
        <b/>
        <sz val="11"/>
        <rFont val="Times New Roman"/>
        <family val="1"/>
        <charset val="204"/>
      </rPr>
      <t>Мероприятие 3.06</t>
    </r>
    <r>
      <rPr>
        <sz val="11"/>
        <rFont val="Times New Roman"/>
        <family val="1"/>
        <charset val="204"/>
      </rPr>
      <t xml:space="preserve"> 
«Субсидия муниципальному унитарному предприятию г. Твери «Жилищно-эксплуатационный комплекс» в соответствии со статьей 14 Федерального закона от 14.11.2002 № 161-ФЗ «О государственных и муниципальных унитарных предприятиях»</t>
    </r>
  </si>
  <si>
    <t>к муниципальной программе города Твери</t>
  </si>
  <si>
    <t>M</t>
  </si>
  <si>
    <r>
      <rPr>
        <b/>
        <sz val="11"/>
        <rFont val="Times New Roman"/>
        <family val="1"/>
        <charset val="204"/>
      </rPr>
      <t xml:space="preserve">Показатель 1 </t>
    </r>
    <r>
      <rPr>
        <sz val="11"/>
        <rFont val="Times New Roman"/>
        <family val="1"/>
        <charset val="204"/>
      </rPr>
      <t xml:space="preserve">
«Площадь отремонтированных дворовых территорий многоквартирных домов, проездов к дворовым территориям многоквартирных домов на территории  города»</t>
    </r>
  </si>
  <si>
    <t>Н</t>
  </si>
  <si>
    <t>R</t>
  </si>
  <si>
    <r>
      <rPr>
        <b/>
        <sz val="11"/>
        <rFont val="Times New Roman"/>
        <family val="1"/>
        <charset val="204"/>
      </rPr>
      <t>Мероприятие 4.06</t>
    </r>
    <r>
      <rPr>
        <sz val="11"/>
        <rFont val="Times New Roman"/>
        <family val="1"/>
        <charset val="204"/>
      </rPr>
      <t xml:space="preserve"> 
«Реализация программы по поддержке местных инициатив»</t>
    </r>
  </si>
  <si>
    <t>Приложение 1 
к постановлению администрации города Твери
от «31» января   2017 №  103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</si>
</sst>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"/>
    <numFmt numFmtId="165" formatCode="0.0"/>
  </numFmts>
  <fonts count="18" x14ac:knownFonts="1">
    <font>
      <sz val="11"/>
      <color theme="1"/>
      <name val="Calibri"/>
      <family val="2"/>
      <scheme val="minor"/>
    </font>
    <font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sz val="11"/>
      <name val="Calibri"/>
      <family val="2"/>
      <scheme val="minor"/>
    </font>
    <font>
      <i/>
      <sz val="11"/>
      <name val="Times New Roman"/>
      <family val="1"/>
      <charset val="204"/>
    </font>
    <font>
      <b/>
      <sz val="8"/>
      <name val="Times New Roman"/>
      <family val="1"/>
      <charset val="204"/>
    </font>
    <font>
      <sz val="8"/>
      <name val="Times New Roman"/>
      <family val="1"/>
      <charset val="204"/>
    </font>
    <font>
      <b/>
      <i/>
      <sz val="11"/>
      <name val="Times New Roman"/>
      <family val="1"/>
      <charset val="204"/>
    </font>
    <font>
      <i/>
      <sz val="10"/>
      <name val="Times New Roman"/>
      <family val="1"/>
      <charset val="204"/>
    </font>
    <font>
      <sz val="11"/>
      <color rgb="FFFF0000"/>
      <name val="Times New Roman"/>
      <family val="1"/>
      <charset val="204"/>
    </font>
    <font>
      <sz val="10"/>
      <color rgb="FFFF0000"/>
      <name val="Times New Roman"/>
      <family val="1"/>
      <charset val="204"/>
    </font>
    <font>
      <b/>
      <sz val="10"/>
      <color rgb="FFFF0000"/>
      <name val="Times New Roman"/>
      <family val="1"/>
      <charset val="204"/>
    </font>
    <font>
      <b/>
      <sz val="11"/>
      <color rgb="FFFF0000"/>
      <name val="Times New Roman"/>
      <family val="1"/>
      <charset val="204"/>
    </font>
    <font>
      <b/>
      <sz val="12"/>
      <name val="Times New Roman"/>
      <family val="1"/>
      <charset val="204"/>
    </font>
    <font>
      <sz val="12"/>
      <name val="Times New Roman"/>
      <family val="1"/>
      <charset val="204"/>
    </font>
    <font>
      <u/>
      <sz val="12"/>
      <name val="Times New Roman"/>
      <family val="1"/>
      <charset val="204"/>
    </font>
  </fonts>
  <fills count="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7" tint="0.79998168889431442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137">
    <xf numFmtId="0" fontId="0" fillId="0" borderId="0" xfId="0"/>
    <xf numFmtId="0" fontId="1" fillId="3" borderId="0" xfId="0" applyFont="1" applyFill="1" applyAlignment="1">
      <alignment vertical="center" wrapText="1"/>
    </xf>
    <xf numFmtId="0" fontId="2" fillId="0" borderId="0" xfId="0" applyFont="1" applyFill="1" applyAlignment="1">
      <alignment vertical="center" wrapText="1"/>
    </xf>
    <xf numFmtId="164" fontId="4" fillId="6" borderId="1" xfId="0" applyNumberFormat="1" applyFont="1" applyFill="1" applyBorder="1" applyAlignment="1">
      <alignment horizontal="center" vertical="center" wrapText="1"/>
    </xf>
    <xf numFmtId="164" fontId="4" fillId="2" borderId="1" xfId="0" applyNumberFormat="1" applyFont="1" applyFill="1" applyBorder="1" applyAlignment="1">
      <alignment horizontal="center" vertical="center" wrapText="1"/>
    </xf>
    <xf numFmtId="164" fontId="4" fillId="3" borderId="1" xfId="0" applyNumberFormat="1" applyFont="1" applyFill="1" applyBorder="1" applyAlignment="1">
      <alignment horizontal="center" vertical="center" wrapText="1"/>
    </xf>
    <xf numFmtId="3" fontId="4" fillId="3" borderId="1" xfId="0" applyNumberFormat="1" applyFont="1" applyFill="1" applyBorder="1" applyAlignment="1">
      <alignment horizontal="center" vertical="center" wrapText="1"/>
    </xf>
    <xf numFmtId="0" fontId="4" fillId="6" borderId="1" xfId="0" applyFont="1" applyFill="1" applyBorder="1" applyAlignment="1">
      <alignment horizontal="center" vertical="center" wrapText="1"/>
    </xf>
    <xf numFmtId="164" fontId="3" fillId="3" borderId="1" xfId="0" applyNumberFormat="1" applyFont="1" applyFill="1" applyBorder="1" applyAlignment="1">
      <alignment horizontal="center" vertical="center" wrapText="1"/>
    </xf>
    <xf numFmtId="0" fontId="3" fillId="4" borderId="1" xfId="0" applyFont="1" applyFill="1" applyBorder="1" applyAlignment="1">
      <alignment vertical="center" wrapText="1"/>
    </xf>
    <xf numFmtId="164" fontId="4" fillId="4" borderId="1" xfId="0" applyNumberFormat="1" applyFont="1" applyFill="1" applyBorder="1" applyAlignment="1">
      <alignment horizontal="center" vertical="center" wrapText="1"/>
    </xf>
    <xf numFmtId="164" fontId="3" fillId="4" borderId="1" xfId="0" applyNumberFormat="1" applyFont="1" applyFill="1" applyBorder="1" applyAlignment="1">
      <alignment horizontal="center" vertical="center" wrapText="1"/>
    </xf>
    <xf numFmtId="49" fontId="3" fillId="4" borderId="1" xfId="0" applyNumberFormat="1" applyFont="1" applyFill="1" applyBorder="1" applyAlignment="1">
      <alignment horizontal="center" vertical="center" wrapText="1"/>
    </xf>
    <xf numFmtId="0" fontId="3" fillId="4" borderId="1" xfId="0" applyFont="1" applyFill="1" applyBorder="1" applyAlignment="1">
      <alignment horizontal="center" vertical="center" wrapText="1"/>
    </xf>
    <xf numFmtId="164" fontId="3" fillId="0" borderId="1" xfId="0" applyNumberFormat="1" applyFont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 wrapText="1"/>
    </xf>
    <xf numFmtId="164" fontId="4" fillId="5" borderId="1" xfId="0" applyNumberFormat="1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vertical="center" wrapText="1"/>
    </xf>
    <xf numFmtId="1" fontId="3" fillId="3" borderId="1" xfId="0" applyNumberFormat="1" applyFont="1" applyFill="1" applyBorder="1" applyAlignment="1">
      <alignment horizontal="center" vertical="center" wrapText="1"/>
    </xf>
    <xf numFmtId="0" fontId="3" fillId="3" borderId="4" xfId="0" applyFont="1" applyFill="1" applyBorder="1" applyAlignment="1">
      <alignment horizontal="center" vertical="center" wrapText="1"/>
    </xf>
    <xf numFmtId="0" fontId="3" fillId="5" borderId="1" xfId="0" applyFont="1" applyFill="1" applyBorder="1" applyAlignment="1">
      <alignment horizontal="center" vertical="center" wrapText="1"/>
    </xf>
    <xf numFmtId="3" fontId="3" fillId="3" borderId="1" xfId="0" applyNumberFormat="1" applyFont="1" applyFill="1" applyBorder="1" applyAlignment="1">
      <alignment horizontal="center" vertical="center" wrapText="1"/>
    </xf>
    <xf numFmtId="0" fontId="1" fillId="0" borderId="0" xfId="0" applyFont="1" applyFill="1" applyAlignment="1">
      <alignment vertical="center" wrapText="1"/>
    </xf>
    <xf numFmtId="0" fontId="3" fillId="0" borderId="0" xfId="0" applyFont="1" applyAlignment="1">
      <alignment vertical="center" wrapText="1"/>
    </xf>
    <xf numFmtId="164" fontId="3" fillId="0" borderId="0" xfId="0" applyNumberFormat="1" applyFont="1" applyAlignment="1">
      <alignment horizontal="center" vertical="center" wrapText="1"/>
    </xf>
    <xf numFmtId="0" fontId="6" fillId="3" borderId="1" xfId="0" applyFont="1" applyFill="1" applyBorder="1" applyAlignment="1">
      <alignment horizontal="center" vertical="center" wrapText="1"/>
    </xf>
    <xf numFmtId="164" fontId="6" fillId="3" borderId="1" xfId="0" applyNumberFormat="1" applyFont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 wrapText="1"/>
    </xf>
    <xf numFmtId="0" fontId="4" fillId="5" borderId="1" xfId="0" applyFont="1" applyFill="1" applyBorder="1" applyAlignment="1">
      <alignment horizontal="center" vertical="center" wrapText="1"/>
    </xf>
    <xf numFmtId="4" fontId="3" fillId="3" borderId="1" xfId="0" applyNumberFormat="1" applyFont="1" applyFill="1" applyBorder="1" applyAlignment="1">
      <alignment horizontal="center" vertical="center" wrapText="1"/>
    </xf>
    <xf numFmtId="3" fontId="3" fillId="4" borderId="1" xfId="0" applyNumberFormat="1" applyFont="1" applyFill="1" applyBorder="1" applyAlignment="1">
      <alignment horizontal="center" vertical="center" wrapText="1"/>
    </xf>
    <xf numFmtId="3" fontId="4" fillId="5" borderId="1" xfId="0" applyNumberFormat="1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164" fontId="3" fillId="4" borderId="4" xfId="0" applyNumberFormat="1" applyFont="1" applyFill="1" applyBorder="1" applyAlignment="1">
      <alignment horizontal="center" vertical="center" wrapText="1"/>
    </xf>
    <xf numFmtId="0" fontId="3" fillId="4" borderId="4" xfId="0" applyFont="1" applyFill="1" applyBorder="1" applyAlignment="1">
      <alignment horizontal="center" vertical="center" wrapText="1"/>
    </xf>
    <xf numFmtId="165" fontId="3" fillId="3" borderId="1" xfId="0" applyNumberFormat="1" applyFont="1" applyFill="1" applyBorder="1" applyAlignment="1">
      <alignment horizontal="center" vertical="center" wrapText="1"/>
    </xf>
    <xf numFmtId="165" fontId="4" fillId="3" borderId="1" xfId="0" applyNumberFormat="1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4" fillId="3" borderId="1" xfId="0" applyFont="1" applyFill="1" applyBorder="1" applyAlignment="1">
      <alignment vertical="center" wrapText="1"/>
    </xf>
    <xf numFmtId="49" fontId="4" fillId="3" borderId="1" xfId="0" applyNumberFormat="1" applyFont="1" applyFill="1" applyBorder="1" applyAlignment="1">
      <alignment horizontal="center" vertical="center" wrapText="1"/>
    </xf>
    <xf numFmtId="49" fontId="3" fillId="3" borderId="1" xfId="0" applyNumberFormat="1" applyFont="1" applyFill="1" applyBorder="1" applyAlignment="1">
      <alignment horizontal="center" vertical="center" wrapText="1"/>
    </xf>
    <xf numFmtId="49" fontId="2" fillId="3" borderId="0" xfId="0" applyNumberFormat="1" applyFont="1" applyFill="1" applyAlignment="1">
      <alignment vertical="center" wrapText="1"/>
    </xf>
    <xf numFmtId="0" fontId="2" fillId="3" borderId="0" xfId="0" applyFont="1" applyFill="1" applyAlignment="1">
      <alignment vertical="center" wrapText="1"/>
    </xf>
    <xf numFmtId="0" fontId="3" fillId="3" borderId="0" xfId="0" applyFont="1" applyFill="1" applyBorder="1" applyAlignment="1">
      <alignment horizontal="center" vertical="center" wrapText="1"/>
    </xf>
    <xf numFmtId="1" fontId="3" fillId="3" borderId="0" xfId="0" applyNumberFormat="1" applyFont="1" applyFill="1" applyBorder="1" applyAlignment="1">
      <alignment horizontal="center" vertical="center" wrapText="1"/>
    </xf>
    <xf numFmtId="3" fontId="4" fillId="3" borderId="0" xfId="0" applyNumberFormat="1" applyFont="1" applyFill="1" applyBorder="1" applyAlignment="1">
      <alignment horizontal="center" vertical="center" wrapText="1"/>
    </xf>
    <xf numFmtId="49" fontId="8" fillId="3" borderId="0" xfId="0" applyNumberFormat="1" applyFont="1" applyFill="1" applyAlignment="1">
      <alignment vertical="center" wrapText="1"/>
    </xf>
    <xf numFmtId="49" fontId="1" fillId="3" borderId="0" xfId="0" applyNumberFormat="1" applyFont="1" applyFill="1" applyAlignment="1">
      <alignment vertical="center" wrapText="1"/>
    </xf>
    <xf numFmtId="0" fontId="1" fillId="3" borderId="1" xfId="0" applyFont="1" applyFill="1" applyBorder="1" applyAlignment="1">
      <alignment horizontal="center" vertical="center" wrapText="1"/>
    </xf>
    <xf numFmtId="0" fontId="3" fillId="0" borderId="0" xfId="0" applyFont="1" applyAlignment="1">
      <alignment horizontal="right" vertical="center" wrapText="1"/>
    </xf>
    <xf numFmtId="0" fontId="3" fillId="0" borderId="0" xfId="0" applyFont="1" applyAlignment="1">
      <alignment horizontal="left" vertical="center" wrapText="1"/>
    </xf>
    <xf numFmtId="0" fontId="1" fillId="0" borderId="0" xfId="0" applyFont="1" applyAlignment="1">
      <alignment vertical="center" wrapText="1"/>
    </xf>
    <xf numFmtId="0" fontId="1" fillId="0" borderId="0" xfId="0" applyFont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3" fillId="2" borderId="1" xfId="0" applyNumberFormat="1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vertical="center" wrapText="1"/>
    </xf>
    <xf numFmtId="49" fontId="6" fillId="3" borderId="1" xfId="0" applyNumberFormat="1" applyFont="1" applyFill="1" applyBorder="1" applyAlignment="1">
      <alignment horizontal="center" vertical="center" wrapText="1"/>
    </xf>
    <xf numFmtId="49" fontId="9" fillId="3" borderId="1" xfId="0" applyNumberFormat="1" applyFont="1" applyFill="1" applyBorder="1" applyAlignment="1">
      <alignment horizontal="center" vertical="center" wrapText="1"/>
    </xf>
    <xf numFmtId="0" fontId="6" fillId="3" borderId="1" xfId="0" applyFont="1" applyFill="1" applyBorder="1" applyAlignment="1">
      <alignment vertical="center" wrapText="1"/>
    </xf>
    <xf numFmtId="0" fontId="10" fillId="0" borderId="0" xfId="0" applyFont="1" applyFill="1" applyAlignment="1">
      <alignment vertical="center" wrapText="1"/>
    </xf>
    <xf numFmtId="49" fontId="3" fillId="6" borderId="1" xfId="0" applyNumberFormat="1" applyFont="1" applyFill="1" applyBorder="1" applyAlignment="1">
      <alignment horizontal="center" vertical="center" wrapText="1"/>
    </xf>
    <xf numFmtId="0" fontId="4" fillId="6" borderId="1" xfId="0" applyFont="1" applyFill="1" applyBorder="1" applyAlignment="1">
      <alignment vertical="center" wrapText="1"/>
    </xf>
    <xf numFmtId="49" fontId="3" fillId="5" borderId="1" xfId="0" applyNumberFormat="1" applyFont="1" applyFill="1" applyBorder="1" applyAlignment="1">
      <alignment horizontal="center" vertical="center" wrapText="1"/>
    </xf>
    <xf numFmtId="0" fontId="4" fillId="5" borderId="1" xfId="0" applyFont="1" applyFill="1" applyBorder="1" applyAlignment="1">
      <alignment vertical="center" wrapText="1"/>
    </xf>
    <xf numFmtId="0" fontId="2" fillId="0" borderId="0" xfId="0" applyFont="1" applyAlignment="1">
      <alignment vertical="center" wrapText="1"/>
    </xf>
    <xf numFmtId="0" fontId="3" fillId="0" borderId="1" xfId="0" applyFont="1" applyFill="1" applyBorder="1" applyAlignment="1">
      <alignment vertical="center" wrapText="1"/>
    </xf>
    <xf numFmtId="0" fontId="3" fillId="2" borderId="1" xfId="0" applyFont="1" applyFill="1" applyBorder="1" applyAlignment="1">
      <alignment vertical="center" wrapText="1"/>
    </xf>
    <xf numFmtId="49" fontId="4" fillId="2" borderId="1" xfId="0" applyNumberFormat="1" applyFont="1" applyFill="1" applyBorder="1" applyAlignment="1">
      <alignment horizontal="center" vertical="center" wrapText="1"/>
    </xf>
    <xf numFmtId="49" fontId="3" fillId="3" borderId="0" xfId="0" applyNumberFormat="1" applyFont="1" applyFill="1" applyBorder="1" applyAlignment="1">
      <alignment horizontal="center" vertical="center" wrapText="1"/>
    </xf>
    <xf numFmtId="0" fontId="3" fillId="3" borderId="0" xfId="0" applyFont="1" applyFill="1" applyBorder="1" applyAlignment="1">
      <alignment vertical="center" wrapText="1"/>
    </xf>
    <xf numFmtId="49" fontId="3" fillId="7" borderId="1" xfId="0" applyNumberFormat="1" applyFont="1" applyFill="1" applyBorder="1" applyAlignment="1">
      <alignment horizontal="center" vertical="center" wrapText="1"/>
    </xf>
    <xf numFmtId="0" fontId="3" fillId="7" borderId="1" xfId="0" applyFont="1" applyFill="1" applyBorder="1" applyAlignment="1">
      <alignment vertical="center" wrapText="1"/>
    </xf>
    <xf numFmtId="0" fontId="3" fillId="7" borderId="1" xfId="0" applyFont="1" applyFill="1" applyBorder="1" applyAlignment="1">
      <alignment horizontal="center" vertical="center" wrapText="1"/>
    </xf>
    <xf numFmtId="164" fontId="3" fillId="7" borderId="1" xfId="0" applyNumberFormat="1" applyFont="1" applyFill="1" applyBorder="1" applyAlignment="1">
      <alignment horizontal="center" vertical="center" wrapText="1"/>
    </xf>
    <xf numFmtId="164" fontId="4" fillId="7" borderId="1" xfId="0" applyNumberFormat="1" applyFont="1" applyFill="1" applyBorder="1" applyAlignment="1">
      <alignment horizontal="center" vertical="center" wrapText="1"/>
    </xf>
    <xf numFmtId="0" fontId="4" fillId="7" borderId="1" xfId="0" applyFont="1" applyFill="1" applyBorder="1" applyAlignment="1">
      <alignment vertical="center" wrapText="1"/>
    </xf>
    <xf numFmtId="3" fontId="3" fillId="7" borderId="1" xfId="0" applyNumberFormat="1" applyFont="1" applyFill="1" applyBorder="1" applyAlignment="1">
      <alignment horizontal="center" vertical="center" wrapText="1"/>
    </xf>
    <xf numFmtId="0" fontId="12" fillId="0" borderId="0" xfId="0" applyFont="1" applyAlignment="1">
      <alignment vertical="center" wrapText="1"/>
    </xf>
    <xf numFmtId="49" fontId="11" fillId="3" borderId="1" xfId="0" applyNumberFormat="1" applyFont="1" applyFill="1" applyBorder="1" applyAlignment="1">
      <alignment horizontal="center" vertical="center" wrapText="1"/>
    </xf>
    <xf numFmtId="0" fontId="13" fillId="0" borderId="0" xfId="0" applyFont="1" applyFill="1" applyAlignment="1">
      <alignment vertical="center" wrapText="1"/>
    </xf>
    <xf numFmtId="3" fontId="4" fillId="7" borderId="1" xfId="0" applyNumberFormat="1" applyFont="1" applyFill="1" applyBorder="1" applyAlignment="1">
      <alignment horizontal="center" vertical="center" wrapText="1"/>
    </xf>
    <xf numFmtId="0" fontId="3" fillId="0" borderId="0" xfId="0" applyFont="1" applyAlignment="1">
      <alignment horizontal="right" vertical="center" wrapText="1"/>
    </xf>
    <xf numFmtId="0" fontId="4" fillId="0" borderId="0" xfId="0" applyFont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1" fillId="3" borderId="0" xfId="0" applyFont="1" applyFill="1" applyAlignment="1">
      <alignment horizontal="center" vertical="center" wrapText="1"/>
    </xf>
    <xf numFmtId="49" fontId="1" fillId="3" borderId="0" xfId="0" applyNumberFormat="1" applyFont="1" applyFill="1" applyAlignment="1">
      <alignment horizontal="center" vertical="center" wrapText="1"/>
    </xf>
    <xf numFmtId="49" fontId="8" fillId="3" borderId="0" xfId="0" applyNumberFormat="1" applyFont="1" applyFill="1" applyAlignment="1">
      <alignment horizontal="center" vertical="center" wrapText="1"/>
    </xf>
    <xf numFmtId="0" fontId="8" fillId="3" borderId="0" xfId="0" applyFont="1" applyFill="1" applyAlignment="1">
      <alignment horizontal="center" vertical="center" wrapText="1"/>
    </xf>
    <xf numFmtId="49" fontId="10" fillId="3" borderId="0" xfId="0" applyNumberFormat="1" applyFont="1" applyFill="1" applyAlignment="1">
      <alignment vertical="center" wrapText="1"/>
    </xf>
    <xf numFmtId="0" fontId="10" fillId="3" borderId="0" xfId="0" applyFont="1" applyFill="1" applyAlignment="1">
      <alignment vertical="center" wrapText="1"/>
    </xf>
    <xf numFmtId="49" fontId="2" fillId="3" borderId="0" xfId="0" applyNumberFormat="1" applyFont="1" applyFill="1" applyAlignment="1">
      <alignment horizontal="center" vertical="center" wrapText="1"/>
    </xf>
    <xf numFmtId="49" fontId="7" fillId="3" borderId="0" xfId="0" applyNumberFormat="1" applyFont="1" applyFill="1" applyAlignment="1">
      <alignment vertical="center" wrapText="1"/>
    </xf>
    <xf numFmtId="49" fontId="12" fillId="3" borderId="0" xfId="0" applyNumberFormat="1" applyFont="1" applyFill="1" applyAlignment="1">
      <alignment vertical="center" wrapText="1"/>
    </xf>
    <xf numFmtId="0" fontId="12" fillId="3" borderId="0" xfId="0" applyFont="1" applyFill="1" applyAlignment="1">
      <alignment vertical="center" wrapText="1"/>
    </xf>
    <xf numFmtId="49" fontId="13" fillId="3" borderId="0" xfId="0" applyNumberFormat="1" applyFont="1" applyFill="1" applyAlignment="1">
      <alignment vertical="center" wrapText="1"/>
    </xf>
    <xf numFmtId="0" fontId="13" fillId="3" borderId="0" xfId="0" applyFont="1" applyFill="1" applyAlignment="1">
      <alignment vertical="center" wrapText="1"/>
    </xf>
    <xf numFmtId="4" fontId="4" fillId="3" borderId="1" xfId="0" applyNumberFormat="1" applyFont="1" applyFill="1" applyBorder="1" applyAlignment="1">
      <alignment horizontal="center" vertical="center" wrapText="1"/>
    </xf>
    <xf numFmtId="49" fontId="8" fillId="3" borderId="7" xfId="0" applyNumberFormat="1" applyFont="1" applyFill="1" applyBorder="1" applyAlignment="1">
      <alignment vertical="center" wrapText="1"/>
    </xf>
    <xf numFmtId="164" fontId="11" fillId="7" borderId="1" xfId="0" applyNumberFormat="1" applyFont="1" applyFill="1" applyBorder="1" applyAlignment="1">
      <alignment horizontal="center" vertical="center" wrapText="1"/>
    </xf>
    <xf numFmtId="0" fontId="3" fillId="0" borderId="0" xfId="0" applyFont="1" applyAlignment="1">
      <alignment horizontal="right" vertical="center" wrapText="1"/>
    </xf>
    <xf numFmtId="0" fontId="1" fillId="3" borderId="0" xfId="0" applyFont="1" applyFill="1" applyAlignment="1">
      <alignment horizontal="center" vertical="center" wrapText="1"/>
    </xf>
    <xf numFmtId="0" fontId="11" fillId="0" borderId="0" xfId="0" applyFont="1" applyAlignment="1">
      <alignment horizontal="right" vertical="center" wrapText="1"/>
    </xf>
    <xf numFmtId="0" fontId="11" fillId="0" borderId="0" xfId="0" applyFont="1" applyAlignment="1">
      <alignment horizontal="center" vertical="center" wrapText="1"/>
    </xf>
    <xf numFmtId="164" fontId="14" fillId="2" borderId="1" xfId="0" applyNumberFormat="1" applyFont="1" applyFill="1" applyBorder="1" applyAlignment="1">
      <alignment horizontal="center" vertical="center" wrapText="1"/>
    </xf>
    <xf numFmtId="164" fontId="14" fillId="3" borderId="1" xfId="0" applyNumberFormat="1" applyFont="1" applyFill="1" applyBorder="1" applyAlignment="1">
      <alignment horizontal="center" vertical="center" wrapText="1"/>
    </xf>
    <xf numFmtId="164" fontId="11" fillId="3" borderId="1" xfId="0" applyNumberFormat="1" applyFont="1" applyFill="1" applyBorder="1" applyAlignment="1">
      <alignment horizontal="center" vertical="center" wrapText="1"/>
    </xf>
    <xf numFmtId="3" fontId="11" fillId="3" borderId="1" xfId="0" applyNumberFormat="1" applyFont="1" applyFill="1" applyBorder="1" applyAlignment="1">
      <alignment horizontal="center" vertical="center" wrapText="1"/>
    </xf>
    <xf numFmtId="164" fontId="14" fillId="7" borderId="1" xfId="0" applyNumberFormat="1" applyFont="1" applyFill="1" applyBorder="1" applyAlignment="1">
      <alignment horizontal="center" vertical="center" wrapText="1"/>
    </xf>
    <xf numFmtId="165" fontId="11" fillId="3" borderId="1" xfId="0" applyNumberFormat="1" applyFont="1" applyFill="1" applyBorder="1" applyAlignment="1">
      <alignment horizontal="center" vertical="center" wrapText="1"/>
    </xf>
    <xf numFmtId="3" fontId="14" fillId="3" borderId="1" xfId="0" applyNumberFormat="1" applyFont="1" applyFill="1" applyBorder="1" applyAlignment="1">
      <alignment horizontal="center" vertical="center" wrapText="1"/>
    </xf>
    <xf numFmtId="1" fontId="11" fillId="3" borderId="1" xfId="0" applyNumberFormat="1" applyFont="1" applyFill="1" applyBorder="1" applyAlignment="1">
      <alignment horizontal="center" vertical="center" wrapText="1"/>
    </xf>
    <xf numFmtId="3" fontId="11" fillId="7" borderId="1" xfId="0" applyNumberFormat="1" applyFont="1" applyFill="1" applyBorder="1" applyAlignment="1">
      <alignment horizontal="center" vertical="center" wrapText="1"/>
    </xf>
    <xf numFmtId="3" fontId="14" fillId="7" borderId="1" xfId="0" applyNumberFormat="1" applyFont="1" applyFill="1" applyBorder="1" applyAlignment="1">
      <alignment horizontal="center" vertical="center" wrapText="1"/>
    </xf>
    <xf numFmtId="164" fontId="11" fillId="4" borderId="1" xfId="0" applyNumberFormat="1" applyFont="1" applyFill="1" applyBorder="1" applyAlignment="1">
      <alignment horizontal="center" vertical="center" wrapText="1"/>
    </xf>
    <xf numFmtId="164" fontId="11" fillId="4" borderId="4" xfId="0" applyNumberFormat="1" applyFont="1" applyFill="1" applyBorder="1" applyAlignment="1">
      <alignment horizontal="center" vertical="center" wrapText="1"/>
    </xf>
    <xf numFmtId="1" fontId="11" fillId="3" borderId="0" xfId="0" applyNumberFormat="1" applyFont="1" applyFill="1" applyBorder="1" applyAlignment="1">
      <alignment horizontal="center" vertical="center" wrapText="1"/>
    </xf>
    <xf numFmtId="0" fontId="11" fillId="0" borderId="0" xfId="0" applyFont="1" applyAlignment="1">
      <alignment horizontal="left" vertical="center" wrapText="1"/>
    </xf>
    <xf numFmtId="0" fontId="3" fillId="0" borderId="1" xfId="0" applyFont="1" applyBorder="1" applyAlignment="1">
      <alignment horizontal="center" vertical="center" wrapText="1"/>
    </xf>
    <xf numFmtId="49" fontId="1" fillId="3" borderId="0" xfId="0" applyNumberFormat="1" applyFont="1" applyFill="1" applyAlignment="1">
      <alignment horizontal="left" vertical="center" wrapText="1"/>
    </xf>
    <xf numFmtId="49" fontId="3" fillId="7" borderId="1" xfId="0" applyNumberFormat="1" applyFont="1" applyFill="1" applyBorder="1" applyAlignment="1">
      <alignment vertical="center" wrapText="1"/>
    </xf>
    <xf numFmtId="0" fontId="3" fillId="0" borderId="0" xfId="0" applyFont="1" applyAlignment="1">
      <alignment horizontal="left" wrapText="1"/>
    </xf>
    <xf numFmtId="0" fontId="3" fillId="0" borderId="0" xfId="0" applyFont="1" applyAlignment="1">
      <alignment horizontal="right" vertical="center" wrapText="1"/>
    </xf>
    <xf numFmtId="0" fontId="3" fillId="0" borderId="0" xfId="0" applyFont="1" applyAlignment="1">
      <alignment horizontal="left" vertical="center" wrapText="1"/>
    </xf>
    <xf numFmtId="0" fontId="1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16" fillId="0" borderId="0" xfId="0" applyFont="1" applyAlignment="1">
      <alignment horizontal="center" vertical="center" wrapText="1"/>
    </xf>
    <xf numFmtId="0" fontId="15" fillId="0" borderId="0" xfId="0" applyFont="1" applyAlignment="1">
      <alignment horizontal="center" vertical="center" wrapText="1"/>
    </xf>
    <xf numFmtId="0" fontId="1" fillId="3" borderId="0" xfId="0" applyFont="1" applyFill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&#1052;&#1055;%20&#1044;&#1061;\&#1057;&#1074;&#1086;&#1076;&#1085;&#1072;&#1103;-&#1088;&#1072;&#1089;&#1096;&#1080;&#1088;.&#1089;%20&#1087;&#1086;&#1082;.2014-2016%20(06.09.13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Всего-дор"/>
      <sheetName val="Всего-благ"/>
    </sheetNames>
    <sheetDataSet>
      <sheetData sheetId="0" refreshError="1">
        <row r="7">
          <cell r="A7" t="str">
            <v>Код исполнителя (соисполнителя)</v>
          </cell>
        </row>
        <row r="12">
          <cell r="A12" t="str">
            <v>003</v>
          </cell>
        </row>
        <row r="13">
          <cell r="A13" t="str">
            <v>004</v>
          </cell>
        </row>
        <row r="14">
          <cell r="A14" t="str">
            <v>005</v>
          </cell>
        </row>
        <row r="15">
          <cell r="A15" t="str">
            <v>006</v>
          </cell>
        </row>
        <row r="16">
          <cell r="A16" t="str">
            <v>007</v>
          </cell>
        </row>
      </sheetData>
      <sheetData sheetId="1" refreshError="1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245"/>
  <sheetViews>
    <sheetView tabSelected="1" zoomScale="80" zoomScaleNormal="80" zoomScaleSheetLayoutView="80" zoomScalePageLayoutView="71" workbookViewId="0">
      <selection activeCell="V1" sqref="V1:AA1"/>
    </sheetView>
  </sheetViews>
  <sheetFormatPr defaultColWidth="8.7109375" defaultRowHeight="15" outlineLevelCol="1" x14ac:dyDescent="0.25"/>
  <cols>
    <col min="1" max="17" width="2.28515625" style="23" customWidth="1"/>
    <col min="18" max="18" width="70.5703125" style="23" customWidth="1"/>
    <col min="19" max="19" width="12" style="23" customWidth="1"/>
    <col min="20" max="20" width="12.140625" style="86" bestFit="1" customWidth="1"/>
    <col min="21" max="21" width="11.28515625" style="86" customWidth="1"/>
    <col min="22" max="22" width="11.7109375" style="105" customWidth="1"/>
    <col min="23" max="24" width="10.5703125" style="86" customWidth="1"/>
    <col min="25" max="25" width="10.42578125" style="86" customWidth="1"/>
    <col min="26" max="26" width="12.28515625" style="83" bestFit="1" customWidth="1"/>
    <col min="27" max="27" width="11.28515625" style="86" customWidth="1"/>
    <col min="28" max="28" width="25.7109375" style="48" customWidth="1" outlineLevel="1"/>
    <col min="29" max="29" width="25" style="48" customWidth="1" outlineLevel="1"/>
    <col min="30" max="30" width="26.140625" style="48" customWidth="1"/>
    <col min="31" max="32" width="8.7109375" style="1"/>
    <col min="33" max="16384" width="8.7109375" style="52"/>
  </cols>
  <sheetData>
    <row r="1" spans="1:32" ht="45" customHeight="1" x14ac:dyDescent="0.25">
      <c r="V1" s="124" t="s">
        <v>219</v>
      </c>
      <c r="W1" s="124"/>
      <c r="X1" s="124"/>
      <c r="Y1" s="124"/>
      <c r="Z1" s="124"/>
      <c r="AA1" s="124"/>
    </row>
    <row r="2" spans="1:32" ht="13.15" customHeight="1" x14ac:dyDescent="0.25">
      <c r="A2" s="124" t="s">
        <v>197</v>
      </c>
      <c r="B2" s="124"/>
      <c r="C2" s="124"/>
      <c r="D2" s="124"/>
      <c r="E2" s="124"/>
      <c r="F2" s="124"/>
      <c r="G2" s="124"/>
      <c r="H2" s="124"/>
      <c r="I2" s="124"/>
      <c r="J2" s="124"/>
      <c r="K2" s="124"/>
      <c r="L2" s="124"/>
      <c r="M2" s="124"/>
      <c r="N2" s="124"/>
      <c r="O2" s="124"/>
      <c r="P2" s="124"/>
      <c r="Q2" s="124"/>
      <c r="R2" s="124"/>
      <c r="S2" s="124"/>
      <c r="T2" s="124"/>
      <c r="U2" s="124"/>
      <c r="V2" s="124"/>
      <c r="W2" s="124"/>
      <c r="X2" s="124"/>
      <c r="Y2" s="124"/>
      <c r="Z2" s="124"/>
      <c r="AA2" s="124"/>
    </row>
    <row r="3" spans="1:32" x14ac:dyDescent="0.25">
      <c r="A3" s="124" t="s">
        <v>213</v>
      </c>
      <c r="B3" s="124"/>
      <c r="C3" s="124"/>
      <c r="D3" s="124"/>
      <c r="E3" s="124"/>
      <c r="F3" s="124"/>
      <c r="G3" s="124"/>
      <c r="H3" s="124"/>
      <c r="I3" s="124"/>
      <c r="J3" s="124"/>
      <c r="K3" s="124"/>
      <c r="L3" s="124"/>
      <c r="M3" s="124"/>
      <c r="N3" s="124"/>
      <c r="O3" s="124"/>
      <c r="P3" s="124"/>
      <c r="Q3" s="124"/>
      <c r="R3" s="124"/>
      <c r="S3" s="124"/>
      <c r="T3" s="124"/>
      <c r="U3" s="124"/>
      <c r="V3" s="124"/>
      <c r="W3" s="124"/>
      <c r="X3" s="124"/>
      <c r="Y3" s="124"/>
      <c r="Z3" s="124"/>
      <c r="AA3" s="124"/>
    </row>
    <row r="4" spans="1:32" ht="13.15" customHeight="1" x14ac:dyDescent="0.25">
      <c r="A4" s="124" t="s">
        <v>44</v>
      </c>
      <c r="B4" s="124"/>
      <c r="C4" s="124"/>
      <c r="D4" s="124"/>
      <c r="E4" s="124"/>
      <c r="F4" s="124"/>
      <c r="G4" s="124"/>
      <c r="H4" s="124"/>
      <c r="I4" s="124"/>
      <c r="J4" s="124"/>
      <c r="K4" s="124"/>
      <c r="L4" s="124"/>
      <c r="M4" s="124"/>
      <c r="N4" s="124"/>
      <c r="O4" s="124"/>
      <c r="P4" s="124"/>
      <c r="Q4" s="124"/>
      <c r="R4" s="124"/>
      <c r="S4" s="124"/>
      <c r="T4" s="124"/>
      <c r="U4" s="124"/>
      <c r="V4" s="124"/>
      <c r="W4" s="124"/>
      <c r="X4" s="124"/>
      <c r="Y4" s="124"/>
      <c r="Z4" s="124"/>
      <c r="AA4" s="124"/>
    </row>
    <row r="5" spans="1:32" ht="13.15" customHeight="1" x14ac:dyDescent="0.25">
      <c r="A5" s="124" t="s">
        <v>192</v>
      </c>
      <c r="B5" s="124"/>
      <c r="C5" s="124"/>
      <c r="D5" s="124"/>
      <c r="E5" s="124"/>
      <c r="F5" s="124"/>
      <c r="G5" s="124"/>
      <c r="H5" s="124"/>
      <c r="I5" s="124"/>
      <c r="J5" s="124"/>
      <c r="K5" s="124"/>
      <c r="L5" s="124"/>
      <c r="M5" s="124"/>
      <c r="N5" s="124"/>
      <c r="O5" s="124"/>
      <c r="P5" s="124"/>
      <c r="Q5" s="124"/>
      <c r="R5" s="124"/>
      <c r="S5" s="124"/>
      <c r="T5" s="124"/>
      <c r="U5" s="124"/>
      <c r="V5" s="124"/>
      <c r="W5" s="124"/>
      <c r="X5" s="124"/>
      <c r="Y5" s="124"/>
      <c r="Z5" s="124"/>
      <c r="AA5" s="124"/>
    </row>
    <row r="6" spans="1:32" ht="13.15" customHeight="1" x14ac:dyDescent="0.25">
      <c r="A6" s="50"/>
      <c r="B6" s="50"/>
      <c r="C6" s="82"/>
      <c r="D6" s="82"/>
      <c r="E6" s="82"/>
      <c r="F6" s="82"/>
      <c r="G6" s="82"/>
      <c r="H6" s="82"/>
      <c r="I6" s="82"/>
      <c r="J6" s="82"/>
      <c r="K6" s="82"/>
      <c r="L6" s="82"/>
      <c r="M6" s="82"/>
      <c r="N6" s="82"/>
      <c r="O6" s="82"/>
      <c r="P6" s="82"/>
      <c r="Q6" s="82"/>
      <c r="R6" s="82"/>
      <c r="S6" s="82"/>
      <c r="T6" s="82"/>
      <c r="U6" s="82"/>
      <c r="V6" s="104"/>
      <c r="W6" s="82"/>
      <c r="X6" s="82"/>
      <c r="Y6" s="82"/>
      <c r="Z6" s="82"/>
      <c r="AA6" s="82"/>
    </row>
    <row r="7" spans="1:32" ht="19.149999999999999" customHeight="1" x14ac:dyDescent="0.25">
      <c r="A7" s="135" t="s">
        <v>16</v>
      </c>
      <c r="B7" s="135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</row>
    <row r="8" spans="1:32" ht="16.149999999999999" customHeight="1" x14ac:dyDescent="0.25">
      <c r="A8" s="135" t="s">
        <v>44</v>
      </c>
      <c r="B8" s="135"/>
      <c r="C8" s="135"/>
      <c r="D8" s="135"/>
      <c r="E8" s="135"/>
      <c r="F8" s="135"/>
      <c r="G8" s="135"/>
      <c r="H8" s="135"/>
      <c r="I8" s="135"/>
      <c r="J8" s="135"/>
      <c r="K8" s="135"/>
      <c r="L8" s="135"/>
      <c r="M8" s="135"/>
      <c r="N8" s="135"/>
      <c r="O8" s="135"/>
      <c r="P8" s="135"/>
      <c r="Q8" s="135"/>
      <c r="R8" s="135"/>
      <c r="S8" s="135"/>
      <c r="T8" s="135"/>
      <c r="U8" s="135"/>
      <c r="V8" s="135"/>
      <c r="W8" s="135"/>
      <c r="X8" s="135"/>
      <c r="Y8" s="135"/>
      <c r="Z8" s="135"/>
      <c r="AA8" s="135"/>
    </row>
    <row r="9" spans="1:32" ht="24" customHeight="1" x14ac:dyDescent="0.25">
      <c r="A9" s="134" t="s">
        <v>201</v>
      </c>
      <c r="B9" s="134"/>
      <c r="C9" s="134"/>
      <c r="D9" s="134"/>
      <c r="E9" s="134"/>
      <c r="F9" s="134"/>
      <c r="G9" s="134"/>
      <c r="H9" s="134"/>
      <c r="I9" s="134"/>
      <c r="J9" s="134"/>
      <c r="K9" s="134"/>
      <c r="L9" s="134"/>
      <c r="M9" s="134"/>
      <c r="N9" s="134"/>
      <c r="O9" s="134"/>
      <c r="P9" s="134"/>
      <c r="Q9" s="134"/>
      <c r="R9" s="134"/>
      <c r="S9" s="134"/>
      <c r="T9" s="134"/>
      <c r="U9" s="134"/>
      <c r="V9" s="134"/>
      <c r="W9" s="134"/>
      <c r="X9" s="134"/>
      <c r="Y9" s="134"/>
      <c r="Z9" s="134"/>
      <c r="AA9" s="134"/>
    </row>
    <row r="10" spans="1:32" x14ac:dyDescent="0.25">
      <c r="T10" s="24"/>
      <c r="U10" s="24"/>
    </row>
    <row r="11" spans="1:32" s="53" customFormat="1" ht="33.6" customHeight="1" x14ac:dyDescent="0.25">
      <c r="A11" s="127" t="s">
        <v>22</v>
      </c>
      <c r="B11" s="127"/>
      <c r="C11" s="127"/>
      <c r="D11" s="127"/>
      <c r="E11" s="127"/>
      <c r="F11" s="127"/>
      <c r="G11" s="127"/>
      <c r="H11" s="127"/>
      <c r="I11" s="127"/>
      <c r="J11" s="127"/>
      <c r="K11" s="127"/>
      <c r="L11" s="127"/>
      <c r="M11" s="127"/>
      <c r="N11" s="127"/>
      <c r="O11" s="127"/>
      <c r="P11" s="127"/>
      <c r="Q11" s="127"/>
      <c r="R11" s="128" t="s">
        <v>17</v>
      </c>
      <c r="S11" s="128" t="s">
        <v>18</v>
      </c>
      <c r="T11" s="132" t="s">
        <v>62</v>
      </c>
      <c r="U11" s="132"/>
      <c r="V11" s="132"/>
      <c r="W11" s="132"/>
      <c r="X11" s="132"/>
      <c r="Y11" s="133"/>
      <c r="Z11" s="130" t="s">
        <v>14</v>
      </c>
      <c r="AA11" s="131"/>
      <c r="AB11" s="88"/>
      <c r="AC11" s="88"/>
      <c r="AD11" s="88"/>
      <c r="AE11" s="87"/>
      <c r="AF11" s="87"/>
    </row>
    <row r="12" spans="1:32" s="53" customFormat="1" ht="65.45" customHeight="1" x14ac:dyDescent="0.25">
      <c r="A12" s="126" t="s">
        <v>174</v>
      </c>
      <c r="B12" s="126"/>
      <c r="C12" s="126"/>
      <c r="D12" s="126" t="s">
        <v>0</v>
      </c>
      <c r="E12" s="126"/>
      <c r="F12" s="126" t="s">
        <v>26</v>
      </c>
      <c r="G12" s="126"/>
      <c r="H12" s="126" t="s">
        <v>27</v>
      </c>
      <c r="I12" s="126"/>
      <c r="J12" s="126"/>
      <c r="K12" s="126"/>
      <c r="L12" s="126"/>
      <c r="M12" s="126"/>
      <c r="N12" s="126"/>
      <c r="O12" s="126"/>
      <c r="P12" s="126"/>
      <c r="Q12" s="126"/>
      <c r="R12" s="129"/>
      <c r="S12" s="129"/>
      <c r="T12" s="85">
        <v>2015</v>
      </c>
      <c r="U12" s="85">
        <v>2016</v>
      </c>
      <c r="V12" s="120">
        <v>2017</v>
      </c>
      <c r="W12" s="85">
        <v>2018</v>
      </c>
      <c r="X12" s="85">
        <v>2019</v>
      </c>
      <c r="Y12" s="85">
        <v>2020</v>
      </c>
      <c r="Z12" s="85" t="s">
        <v>15</v>
      </c>
      <c r="AA12" s="85" t="s">
        <v>56</v>
      </c>
      <c r="AB12" s="88"/>
      <c r="AC12" s="88"/>
      <c r="AD12" s="88"/>
      <c r="AE12" s="87"/>
      <c r="AF12" s="87"/>
    </row>
    <row r="13" spans="1:32" s="54" customFormat="1" ht="11.25" x14ac:dyDescent="0.25">
      <c r="A13" s="38">
        <v>1</v>
      </c>
      <c r="B13" s="38">
        <v>2</v>
      </c>
      <c r="C13" s="38">
        <v>3</v>
      </c>
      <c r="D13" s="38">
        <v>4</v>
      </c>
      <c r="E13" s="38">
        <v>5</v>
      </c>
      <c r="F13" s="38">
        <v>6</v>
      </c>
      <c r="G13" s="38">
        <v>7</v>
      </c>
      <c r="H13" s="38">
        <v>8</v>
      </c>
      <c r="I13" s="38">
        <v>9</v>
      </c>
      <c r="J13" s="38">
        <v>10</v>
      </c>
      <c r="K13" s="38">
        <v>11</v>
      </c>
      <c r="L13" s="38">
        <v>12</v>
      </c>
      <c r="M13" s="38">
        <v>13</v>
      </c>
      <c r="N13" s="38">
        <v>14</v>
      </c>
      <c r="O13" s="38">
        <v>15</v>
      </c>
      <c r="P13" s="38">
        <v>16</v>
      </c>
      <c r="Q13" s="38">
        <v>17</v>
      </c>
      <c r="R13" s="38">
        <v>18</v>
      </c>
      <c r="S13" s="38">
        <v>19</v>
      </c>
      <c r="T13" s="38">
        <v>20</v>
      </c>
      <c r="U13" s="38">
        <v>21</v>
      </c>
      <c r="V13" s="38">
        <v>22</v>
      </c>
      <c r="W13" s="38">
        <v>23</v>
      </c>
      <c r="X13" s="38">
        <v>24</v>
      </c>
      <c r="Y13" s="38">
        <v>25</v>
      </c>
      <c r="Z13" s="38">
        <v>26</v>
      </c>
      <c r="AA13" s="38">
        <v>27</v>
      </c>
      <c r="AB13" s="89"/>
      <c r="AC13" s="89"/>
      <c r="AD13" s="89"/>
      <c r="AE13" s="90"/>
      <c r="AF13" s="90"/>
    </row>
    <row r="14" spans="1:32" s="1" customFormat="1" ht="25.9" customHeight="1" x14ac:dyDescent="0.25">
      <c r="A14" s="55" t="s">
        <v>23</v>
      </c>
      <c r="B14" s="55" t="s">
        <v>23</v>
      </c>
      <c r="C14" s="55" t="s">
        <v>23</v>
      </c>
      <c r="D14" s="55" t="s">
        <v>23</v>
      </c>
      <c r="E14" s="55" t="s">
        <v>23</v>
      </c>
      <c r="F14" s="55" t="s">
        <v>23</v>
      </c>
      <c r="G14" s="55" t="s">
        <v>23</v>
      </c>
      <c r="H14" s="55" t="s">
        <v>23</v>
      </c>
      <c r="I14" s="55" t="s">
        <v>31</v>
      </c>
      <c r="J14" s="55" t="s">
        <v>23</v>
      </c>
      <c r="K14" s="55" t="s">
        <v>23</v>
      </c>
      <c r="L14" s="55" t="s">
        <v>23</v>
      </c>
      <c r="M14" s="55" t="s">
        <v>23</v>
      </c>
      <c r="N14" s="55" t="s">
        <v>23</v>
      </c>
      <c r="O14" s="55" t="s">
        <v>23</v>
      </c>
      <c r="P14" s="55" t="s">
        <v>23</v>
      </c>
      <c r="Q14" s="55" t="s">
        <v>23</v>
      </c>
      <c r="R14" s="56" t="s">
        <v>43</v>
      </c>
      <c r="S14" s="32" t="s">
        <v>59</v>
      </c>
      <c r="T14" s="4">
        <f t="shared" ref="T14:Y14" si="0">T28+T166</f>
        <v>1608712.7999999998</v>
      </c>
      <c r="U14" s="4">
        <f t="shared" si="0"/>
        <v>1228375.3</v>
      </c>
      <c r="V14" s="4">
        <f t="shared" si="0"/>
        <v>777604.60000000009</v>
      </c>
      <c r="W14" s="4">
        <f t="shared" si="0"/>
        <v>579986</v>
      </c>
      <c r="X14" s="4">
        <f t="shared" si="0"/>
        <v>565693</v>
      </c>
      <c r="Y14" s="4">
        <f t="shared" si="0"/>
        <v>493543</v>
      </c>
      <c r="Z14" s="4">
        <f>T14+U14+V14+W14+X14+Y14</f>
        <v>5253914.6999999993</v>
      </c>
      <c r="AA14" s="32">
        <v>2020</v>
      </c>
      <c r="AB14" s="48"/>
      <c r="AC14" s="48"/>
      <c r="AD14" s="48"/>
    </row>
    <row r="15" spans="1:32" s="60" customFormat="1" ht="13.5" hidden="1" customHeight="1" x14ac:dyDescent="0.25">
      <c r="A15" s="57" t="e">
        <f>'[1]Всего-дор'!A11</f>
        <v>#REF!</v>
      </c>
      <c r="B15" s="57"/>
      <c r="C15" s="57"/>
      <c r="D15" s="57"/>
      <c r="E15" s="57"/>
      <c r="F15" s="57"/>
      <c r="G15" s="57"/>
      <c r="H15" s="58" t="e">
        <f>'[1]Всего-дор'!C11</f>
        <v>#REF!</v>
      </c>
      <c r="I15" s="57" t="e">
        <f>'[1]Всего-дор'!D11</f>
        <v>#REF!</v>
      </c>
      <c r="J15" s="57" t="e">
        <f>'[1]Всего-дор'!E11</f>
        <v>#REF!</v>
      </c>
      <c r="K15" s="57" t="e">
        <f>'[1]Всего-дор'!F11</f>
        <v>#REF!</v>
      </c>
      <c r="L15" s="57" t="e">
        <f>'[1]Всего-дор'!G11</f>
        <v>#REF!</v>
      </c>
      <c r="M15" s="57"/>
      <c r="N15" s="57"/>
      <c r="O15" s="57"/>
      <c r="P15" s="57"/>
      <c r="Q15" s="57" t="e">
        <f>'[1]Всего-дор'!H11</f>
        <v>#REF!</v>
      </c>
      <c r="R15" s="59" t="s">
        <v>3</v>
      </c>
      <c r="S15" s="25" t="s">
        <v>1</v>
      </c>
      <c r="T15" s="26" t="e">
        <f>#REF!+#REF!+#REF!+#REF!</f>
        <v>#REF!</v>
      </c>
      <c r="U15" s="26" t="e">
        <f>#REF!+#REF!+#REF!+#REF!</f>
        <v>#REF!</v>
      </c>
      <c r="V15" s="5" t="e">
        <f t="shared" ref="V15:V20" si="1">U15*105.3%</f>
        <v>#REF!</v>
      </c>
      <c r="W15" s="5" t="e">
        <f t="shared" ref="W15:W20" si="2">V15*105.1%</f>
        <v>#REF!</v>
      </c>
      <c r="X15" s="5" t="e">
        <f t="shared" ref="X15:X20" si="3">W15*104.9%</f>
        <v>#REF!</v>
      </c>
      <c r="Y15" s="5"/>
      <c r="Z15" s="4" t="e">
        <f t="shared" ref="Z15:Z96" si="4">T15+U15+V15+W15+X15+Y15</f>
        <v>#REF!</v>
      </c>
      <c r="AA15" s="27">
        <v>2019</v>
      </c>
      <c r="AB15" s="91"/>
      <c r="AC15" s="91"/>
      <c r="AD15" s="91"/>
      <c r="AE15" s="92"/>
      <c r="AF15" s="92"/>
    </row>
    <row r="16" spans="1:32" s="60" customFormat="1" ht="13.5" hidden="1" customHeight="1" x14ac:dyDescent="0.25">
      <c r="A16" s="57" t="str">
        <f>'[1]Всего-дор'!A12</f>
        <v>003</v>
      </c>
      <c r="B16" s="57"/>
      <c r="C16" s="57"/>
      <c r="D16" s="57"/>
      <c r="E16" s="57"/>
      <c r="F16" s="57"/>
      <c r="G16" s="57"/>
      <c r="H16" s="58" t="e">
        <f>'[1]Всего-дор'!C12</f>
        <v>#REF!</v>
      </c>
      <c r="I16" s="57" t="e">
        <f>'[1]Всего-дор'!D12</f>
        <v>#REF!</v>
      </c>
      <c r="J16" s="57" t="e">
        <f>'[1]Всего-дор'!E12</f>
        <v>#REF!</v>
      </c>
      <c r="K16" s="57" t="e">
        <f>'[1]Всего-дор'!F12</f>
        <v>#REF!</v>
      </c>
      <c r="L16" s="57" t="e">
        <f>'[1]Всего-дор'!G12</f>
        <v>#REF!</v>
      </c>
      <c r="M16" s="57"/>
      <c r="N16" s="57"/>
      <c r="O16" s="57"/>
      <c r="P16" s="57"/>
      <c r="Q16" s="57" t="e">
        <f>'[1]Всего-дор'!H12</f>
        <v>#REF!</v>
      </c>
      <c r="R16" s="59" t="s">
        <v>5</v>
      </c>
      <c r="S16" s="25" t="s">
        <v>1</v>
      </c>
      <c r="T16" s="26" t="e">
        <f>#REF!+#REF!+#REF!+#REF!</f>
        <v>#REF!</v>
      </c>
      <c r="U16" s="26" t="e">
        <f>#REF!+#REF!+#REF!+#REF!</f>
        <v>#REF!</v>
      </c>
      <c r="V16" s="5" t="e">
        <f t="shared" si="1"/>
        <v>#REF!</v>
      </c>
      <c r="W16" s="5" t="e">
        <f t="shared" si="2"/>
        <v>#REF!</v>
      </c>
      <c r="X16" s="5" t="e">
        <f t="shared" si="3"/>
        <v>#REF!</v>
      </c>
      <c r="Y16" s="5"/>
      <c r="Z16" s="4" t="e">
        <f t="shared" si="4"/>
        <v>#REF!</v>
      </c>
      <c r="AA16" s="27">
        <v>2019</v>
      </c>
      <c r="AB16" s="91"/>
      <c r="AC16" s="91"/>
      <c r="AD16" s="91"/>
      <c r="AE16" s="92"/>
      <c r="AF16" s="92"/>
    </row>
    <row r="17" spans="1:32" s="60" customFormat="1" ht="13.5" hidden="1" customHeight="1" x14ac:dyDescent="0.25">
      <c r="A17" s="57" t="str">
        <f>'[1]Всего-дор'!A13</f>
        <v>004</v>
      </c>
      <c r="B17" s="57"/>
      <c r="C17" s="57"/>
      <c r="D17" s="57"/>
      <c r="E17" s="57"/>
      <c r="F17" s="57"/>
      <c r="G17" s="57"/>
      <c r="H17" s="58" t="e">
        <f>'[1]Всего-дор'!C13</f>
        <v>#REF!</v>
      </c>
      <c r="I17" s="57" t="e">
        <f>'[1]Всего-дор'!D13</f>
        <v>#REF!</v>
      </c>
      <c r="J17" s="57" t="e">
        <f>'[1]Всего-дор'!E13</f>
        <v>#REF!</v>
      </c>
      <c r="K17" s="57" t="e">
        <f>'[1]Всего-дор'!F13</f>
        <v>#REF!</v>
      </c>
      <c r="L17" s="57" t="e">
        <f>'[1]Всего-дор'!G13</f>
        <v>#REF!</v>
      </c>
      <c r="M17" s="57"/>
      <c r="N17" s="57"/>
      <c r="O17" s="57"/>
      <c r="P17" s="57"/>
      <c r="Q17" s="57" t="e">
        <f>'[1]Всего-дор'!H13</f>
        <v>#REF!</v>
      </c>
      <c r="R17" s="59" t="s">
        <v>4</v>
      </c>
      <c r="S17" s="25" t="s">
        <v>1</v>
      </c>
      <c r="T17" s="26" t="e">
        <f>#REF!+#REF!+#REF!+#REF!</f>
        <v>#REF!</v>
      </c>
      <c r="U17" s="26" t="e">
        <f>#REF!+#REF!+#REF!+#REF!</f>
        <v>#REF!</v>
      </c>
      <c r="V17" s="5" t="e">
        <f t="shared" si="1"/>
        <v>#REF!</v>
      </c>
      <c r="W17" s="5" t="e">
        <f t="shared" si="2"/>
        <v>#REF!</v>
      </c>
      <c r="X17" s="5" t="e">
        <f t="shared" si="3"/>
        <v>#REF!</v>
      </c>
      <c r="Y17" s="5"/>
      <c r="Z17" s="4" t="e">
        <f t="shared" si="4"/>
        <v>#REF!</v>
      </c>
      <c r="AA17" s="27">
        <v>2019</v>
      </c>
      <c r="AB17" s="91"/>
      <c r="AC17" s="91"/>
      <c r="AD17" s="91"/>
      <c r="AE17" s="92"/>
      <c r="AF17" s="92"/>
    </row>
    <row r="18" spans="1:32" s="60" customFormat="1" ht="13.5" hidden="1" customHeight="1" x14ac:dyDescent="0.25">
      <c r="A18" s="57" t="str">
        <f>'[1]Всего-дор'!A14</f>
        <v>005</v>
      </c>
      <c r="B18" s="57"/>
      <c r="C18" s="57"/>
      <c r="D18" s="57"/>
      <c r="E18" s="57"/>
      <c r="F18" s="57"/>
      <c r="G18" s="57"/>
      <c r="H18" s="58" t="e">
        <f>'[1]Всего-дор'!C14</f>
        <v>#REF!</v>
      </c>
      <c r="I18" s="57" t="e">
        <f>'[1]Всего-дор'!D14</f>
        <v>#REF!</v>
      </c>
      <c r="J18" s="57" t="e">
        <f>'[1]Всего-дор'!E14</f>
        <v>#REF!</v>
      </c>
      <c r="K18" s="57" t="e">
        <f>'[1]Всего-дор'!F14</f>
        <v>#REF!</v>
      </c>
      <c r="L18" s="57" t="e">
        <f>'[1]Всего-дор'!G14</f>
        <v>#REF!</v>
      </c>
      <c r="M18" s="57"/>
      <c r="N18" s="57"/>
      <c r="O18" s="57"/>
      <c r="P18" s="57"/>
      <c r="Q18" s="57" t="e">
        <f>'[1]Всего-дор'!H14</f>
        <v>#REF!</v>
      </c>
      <c r="R18" s="59" t="s">
        <v>6</v>
      </c>
      <c r="S18" s="25" t="s">
        <v>1</v>
      </c>
      <c r="T18" s="26" t="e">
        <f>#REF!+#REF!+#REF!+#REF!</f>
        <v>#REF!</v>
      </c>
      <c r="U18" s="26" t="e">
        <f>#REF!+#REF!+#REF!+#REF!</f>
        <v>#REF!</v>
      </c>
      <c r="V18" s="5" t="e">
        <f t="shared" si="1"/>
        <v>#REF!</v>
      </c>
      <c r="W18" s="5" t="e">
        <f t="shared" si="2"/>
        <v>#REF!</v>
      </c>
      <c r="X18" s="5" t="e">
        <f t="shared" si="3"/>
        <v>#REF!</v>
      </c>
      <c r="Y18" s="5"/>
      <c r="Z18" s="4" t="e">
        <f t="shared" si="4"/>
        <v>#REF!</v>
      </c>
      <c r="AA18" s="27">
        <v>2019</v>
      </c>
      <c r="AB18" s="91"/>
      <c r="AC18" s="91"/>
      <c r="AD18" s="91"/>
      <c r="AE18" s="92"/>
      <c r="AF18" s="92"/>
    </row>
    <row r="19" spans="1:32" s="60" customFormat="1" ht="13.5" hidden="1" customHeight="1" x14ac:dyDescent="0.25">
      <c r="A19" s="57" t="str">
        <f>'[1]Всего-дор'!A15</f>
        <v>006</v>
      </c>
      <c r="B19" s="57"/>
      <c r="C19" s="57"/>
      <c r="D19" s="57"/>
      <c r="E19" s="57"/>
      <c r="F19" s="57"/>
      <c r="G19" s="57"/>
      <c r="H19" s="58" t="e">
        <f>'[1]Всего-дор'!C15</f>
        <v>#REF!</v>
      </c>
      <c r="I19" s="57" t="e">
        <f>'[1]Всего-дор'!D15</f>
        <v>#REF!</v>
      </c>
      <c r="J19" s="57" t="e">
        <f>'[1]Всего-дор'!E15</f>
        <v>#REF!</v>
      </c>
      <c r="K19" s="57" t="e">
        <f>'[1]Всего-дор'!F15</f>
        <v>#REF!</v>
      </c>
      <c r="L19" s="57" t="e">
        <f>'[1]Всего-дор'!G15</f>
        <v>#REF!</v>
      </c>
      <c r="M19" s="57"/>
      <c r="N19" s="57"/>
      <c r="O19" s="57"/>
      <c r="P19" s="57"/>
      <c r="Q19" s="57" t="e">
        <f>'[1]Всего-дор'!H15</f>
        <v>#REF!</v>
      </c>
      <c r="R19" s="59" t="s">
        <v>7</v>
      </c>
      <c r="S19" s="25" t="s">
        <v>1</v>
      </c>
      <c r="T19" s="26" t="e">
        <f>#REF!</f>
        <v>#REF!</v>
      </c>
      <c r="U19" s="26" t="e">
        <f>#REF!</f>
        <v>#REF!</v>
      </c>
      <c r="V19" s="5" t="e">
        <f t="shared" si="1"/>
        <v>#REF!</v>
      </c>
      <c r="W19" s="5" t="e">
        <f t="shared" si="2"/>
        <v>#REF!</v>
      </c>
      <c r="X19" s="5" t="e">
        <f t="shared" si="3"/>
        <v>#REF!</v>
      </c>
      <c r="Y19" s="5"/>
      <c r="Z19" s="4" t="e">
        <f t="shared" si="4"/>
        <v>#REF!</v>
      </c>
      <c r="AA19" s="27">
        <v>2019</v>
      </c>
      <c r="AB19" s="91"/>
      <c r="AC19" s="91"/>
      <c r="AD19" s="91"/>
      <c r="AE19" s="92"/>
      <c r="AF19" s="92"/>
    </row>
    <row r="20" spans="1:32" s="60" customFormat="1" ht="1.1499999999999999" hidden="1" customHeight="1" x14ac:dyDescent="0.25">
      <c r="A20" s="57" t="str">
        <f>'[1]Всего-дор'!A16</f>
        <v>007</v>
      </c>
      <c r="B20" s="57"/>
      <c r="C20" s="57"/>
      <c r="D20" s="57"/>
      <c r="E20" s="57"/>
      <c r="F20" s="57"/>
      <c r="G20" s="57"/>
      <c r="H20" s="58" t="e">
        <f>'[1]Всего-дор'!C16</f>
        <v>#REF!</v>
      </c>
      <c r="I20" s="57" t="e">
        <f>'[1]Всего-дор'!D16</f>
        <v>#REF!</v>
      </c>
      <c r="J20" s="57" t="e">
        <f>'[1]Всего-дор'!E16</f>
        <v>#REF!</v>
      </c>
      <c r="K20" s="57" t="e">
        <f>'[1]Всего-дор'!F16</f>
        <v>#REF!</v>
      </c>
      <c r="L20" s="57" t="e">
        <f>'[1]Всего-дор'!G16</f>
        <v>#REF!</v>
      </c>
      <c r="M20" s="57"/>
      <c r="N20" s="57"/>
      <c r="O20" s="57"/>
      <c r="P20" s="57"/>
      <c r="Q20" s="57" t="e">
        <f>'[1]Всего-дор'!H16</f>
        <v>#REF!</v>
      </c>
      <c r="R20" s="59" t="s">
        <v>2</v>
      </c>
      <c r="S20" s="25" t="s">
        <v>1</v>
      </c>
      <c r="T20" s="26" t="e">
        <f>#REF!+#REF!+#REF!+#REF!+#REF!+#REF!+#REF!+#REF!+#REF!+#REF!+#REF!+#REF!</f>
        <v>#REF!</v>
      </c>
      <c r="U20" s="26" t="e">
        <f>#REF!+#REF!+#REF!+#REF!+#REF!+#REF!+#REF!+#REF!+#REF!+#REF!+#REF!+#REF!</f>
        <v>#REF!</v>
      </c>
      <c r="V20" s="5" t="e">
        <f t="shared" si="1"/>
        <v>#REF!</v>
      </c>
      <c r="W20" s="5" t="e">
        <f t="shared" si="2"/>
        <v>#REF!</v>
      </c>
      <c r="X20" s="5" t="e">
        <f t="shared" si="3"/>
        <v>#REF!</v>
      </c>
      <c r="Y20" s="5"/>
      <c r="Z20" s="4" t="e">
        <f t="shared" si="4"/>
        <v>#REF!</v>
      </c>
      <c r="AA20" s="27">
        <v>2019</v>
      </c>
      <c r="AB20" s="91"/>
      <c r="AC20" s="91"/>
      <c r="AD20" s="91"/>
      <c r="AE20" s="92"/>
      <c r="AF20" s="92"/>
    </row>
    <row r="21" spans="1:32" s="22" customFormat="1" ht="44.25" x14ac:dyDescent="0.25">
      <c r="A21" s="41"/>
      <c r="B21" s="41"/>
      <c r="C21" s="41"/>
      <c r="D21" s="41"/>
      <c r="E21" s="41"/>
      <c r="F21" s="41"/>
      <c r="G21" s="41"/>
      <c r="H21" s="40"/>
      <c r="I21" s="41"/>
      <c r="J21" s="41"/>
      <c r="K21" s="41"/>
      <c r="L21" s="41"/>
      <c r="M21" s="41"/>
      <c r="N21" s="41"/>
      <c r="O21" s="41"/>
      <c r="P21" s="41"/>
      <c r="Q21" s="41"/>
      <c r="R21" s="39" t="s">
        <v>78</v>
      </c>
      <c r="S21" s="15"/>
      <c r="T21" s="8"/>
      <c r="U21" s="8"/>
      <c r="V21" s="5"/>
      <c r="W21" s="5"/>
      <c r="X21" s="5"/>
      <c r="Y21" s="5"/>
      <c r="Z21" s="5"/>
      <c r="AA21" s="15"/>
      <c r="AB21" s="48"/>
      <c r="AC21" s="48"/>
      <c r="AD21" s="48"/>
      <c r="AE21" s="1"/>
      <c r="AF21" s="1"/>
    </row>
    <row r="22" spans="1:32" s="22" customFormat="1" ht="45" x14ac:dyDescent="0.25">
      <c r="A22" s="41"/>
      <c r="B22" s="41"/>
      <c r="C22" s="41"/>
      <c r="D22" s="41"/>
      <c r="E22" s="41"/>
      <c r="F22" s="41"/>
      <c r="G22" s="41"/>
      <c r="H22" s="40"/>
      <c r="I22" s="41"/>
      <c r="J22" s="41"/>
      <c r="K22" s="41"/>
      <c r="L22" s="41"/>
      <c r="M22" s="41"/>
      <c r="N22" s="41"/>
      <c r="O22" s="41"/>
      <c r="P22" s="41"/>
      <c r="Q22" s="41"/>
      <c r="R22" s="17" t="s">
        <v>79</v>
      </c>
      <c r="S22" s="15" t="s">
        <v>60</v>
      </c>
      <c r="T22" s="8"/>
      <c r="U22" s="8">
        <f>U31</f>
        <v>18.7</v>
      </c>
      <c r="V22" s="8"/>
      <c r="W22" s="8"/>
      <c r="X22" s="8"/>
      <c r="Y22" s="8"/>
      <c r="Z22" s="5">
        <f t="shared" si="4"/>
        <v>18.7</v>
      </c>
      <c r="AA22" s="15">
        <v>2016</v>
      </c>
      <c r="AB22" s="48"/>
      <c r="AC22" s="48"/>
      <c r="AD22" s="48"/>
      <c r="AE22" s="1"/>
      <c r="AF22" s="1"/>
    </row>
    <row r="23" spans="1:32" s="22" customFormat="1" ht="29.25" x14ac:dyDescent="0.25">
      <c r="A23" s="41"/>
      <c r="B23" s="41"/>
      <c r="C23" s="41"/>
      <c r="D23" s="41"/>
      <c r="E23" s="41"/>
      <c r="F23" s="41"/>
      <c r="G23" s="41"/>
      <c r="H23" s="40"/>
      <c r="I23" s="41"/>
      <c r="J23" s="41"/>
      <c r="K23" s="41"/>
      <c r="L23" s="41"/>
      <c r="M23" s="41"/>
      <c r="N23" s="41"/>
      <c r="O23" s="41"/>
      <c r="P23" s="41"/>
      <c r="Q23" s="41"/>
      <c r="R23" s="17" t="s">
        <v>80</v>
      </c>
      <c r="S23" s="15" t="s">
        <v>60</v>
      </c>
      <c r="T23" s="8">
        <f t="shared" ref="T23:Y23" si="5">T76</f>
        <v>223.1</v>
      </c>
      <c r="U23" s="8">
        <f t="shared" si="5"/>
        <v>315.7</v>
      </c>
      <c r="V23" s="8">
        <f t="shared" si="5"/>
        <v>1.8</v>
      </c>
      <c r="W23" s="8">
        <f t="shared" si="5"/>
        <v>20.8</v>
      </c>
      <c r="X23" s="8">
        <f t="shared" si="5"/>
        <v>19</v>
      </c>
      <c r="Y23" s="8">
        <f t="shared" si="5"/>
        <v>18.2</v>
      </c>
      <c r="Z23" s="5">
        <f t="shared" si="4"/>
        <v>598.59999999999991</v>
      </c>
      <c r="AA23" s="15">
        <v>2020</v>
      </c>
      <c r="AB23" s="48"/>
      <c r="AC23" s="48"/>
      <c r="AD23" s="48"/>
      <c r="AE23" s="1"/>
      <c r="AF23" s="1"/>
    </row>
    <row r="24" spans="1:32" s="22" customFormat="1" ht="30" x14ac:dyDescent="0.25">
      <c r="A24" s="41"/>
      <c r="B24" s="41"/>
      <c r="C24" s="41"/>
      <c r="D24" s="41"/>
      <c r="E24" s="41"/>
      <c r="F24" s="41"/>
      <c r="G24" s="41"/>
      <c r="H24" s="40"/>
      <c r="I24" s="41"/>
      <c r="J24" s="41"/>
      <c r="K24" s="41"/>
      <c r="L24" s="41"/>
      <c r="M24" s="41"/>
      <c r="N24" s="41"/>
      <c r="O24" s="41"/>
      <c r="P24" s="41"/>
      <c r="Q24" s="41"/>
      <c r="R24" s="17" t="s">
        <v>81</v>
      </c>
      <c r="S24" s="15" t="s">
        <v>60</v>
      </c>
      <c r="T24" s="8">
        <f t="shared" ref="T24:Y24" si="6">T98</f>
        <v>6722.4</v>
      </c>
      <c r="U24" s="8">
        <f t="shared" si="6"/>
        <v>5804.6</v>
      </c>
      <c r="V24" s="8">
        <f t="shared" si="6"/>
        <v>5804.6</v>
      </c>
      <c r="W24" s="8">
        <f t="shared" si="6"/>
        <v>5804.6</v>
      </c>
      <c r="X24" s="8">
        <f t="shared" si="6"/>
        <v>5804.6</v>
      </c>
      <c r="Y24" s="8">
        <f t="shared" si="6"/>
        <v>5804.6</v>
      </c>
      <c r="Z24" s="5">
        <f>Y24</f>
        <v>5804.6</v>
      </c>
      <c r="AA24" s="15">
        <v>2020</v>
      </c>
      <c r="AB24" s="48"/>
      <c r="AC24" s="48"/>
      <c r="AD24" s="48"/>
      <c r="AE24" s="1"/>
      <c r="AF24" s="1"/>
    </row>
    <row r="25" spans="1:32" s="22" customFormat="1" ht="60.6" customHeight="1" x14ac:dyDescent="0.25">
      <c r="A25" s="41"/>
      <c r="B25" s="41"/>
      <c r="C25" s="41"/>
      <c r="D25" s="41"/>
      <c r="E25" s="41"/>
      <c r="F25" s="41"/>
      <c r="G25" s="41"/>
      <c r="H25" s="40"/>
      <c r="I25" s="41"/>
      <c r="J25" s="41"/>
      <c r="K25" s="41"/>
      <c r="L25" s="41"/>
      <c r="M25" s="41"/>
      <c r="N25" s="41"/>
      <c r="O25" s="41"/>
      <c r="P25" s="41"/>
      <c r="Q25" s="41"/>
      <c r="R25" s="17" t="s">
        <v>82</v>
      </c>
      <c r="S25" s="15" t="s">
        <v>55</v>
      </c>
      <c r="T25" s="21">
        <f t="shared" ref="T25:Y25" si="7">T102</f>
        <v>2000</v>
      </c>
      <c r="U25" s="21">
        <f t="shared" si="7"/>
        <v>2862</v>
      </c>
      <c r="V25" s="21">
        <f t="shared" si="7"/>
        <v>2500</v>
      </c>
      <c r="W25" s="21">
        <f t="shared" si="7"/>
        <v>2500</v>
      </c>
      <c r="X25" s="21">
        <f t="shared" si="7"/>
        <v>2300</v>
      </c>
      <c r="Y25" s="21">
        <f t="shared" si="7"/>
        <v>2300</v>
      </c>
      <c r="Z25" s="6">
        <f t="shared" si="4"/>
        <v>14462</v>
      </c>
      <c r="AA25" s="15">
        <v>2020</v>
      </c>
      <c r="AB25" s="48"/>
      <c r="AC25" s="48"/>
      <c r="AD25" s="48"/>
      <c r="AE25" s="1"/>
      <c r="AF25" s="1"/>
    </row>
    <row r="26" spans="1:32" s="22" customFormat="1" ht="57.6" customHeight="1" x14ac:dyDescent="0.25">
      <c r="A26" s="41"/>
      <c r="B26" s="41"/>
      <c r="C26" s="41"/>
      <c r="D26" s="41"/>
      <c r="E26" s="41"/>
      <c r="F26" s="41"/>
      <c r="G26" s="41"/>
      <c r="H26" s="40"/>
      <c r="I26" s="41"/>
      <c r="J26" s="41"/>
      <c r="K26" s="41"/>
      <c r="L26" s="41"/>
      <c r="M26" s="41"/>
      <c r="N26" s="41"/>
      <c r="O26" s="41"/>
      <c r="P26" s="41"/>
      <c r="Q26" s="41"/>
      <c r="R26" s="17" t="s">
        <v>83</v>
      </c>
      <c r="S26" s="15" t="s">
        <v>60</v>
      </c>
      <c r="T26" s="8">
        <f t="shared" ref="T26:Y26" si="8">T129</f>
        <v>58.2</v>
      </c>
      <c r="U26" s="8">
        <f t="shared" si="8"/>
        <v>27.765300000000003</v>
      </c>
      <c r="V26" s="8">
        <f t="shared" si="8"/>
        <v>21.6</v>
      </c>
      <c r="W26" s="8">
        <f t="shared" si="8"/>
        <v>4</v>
      </c>
      <c r="X26" s="8">
        <f t="shared" si="8"/>
        <v>10.5</v>
      </c>
      <c r="Y26" s="8">
        <f t="shared" si="8"/>
        <v>10.5</v>
      </c>
      <c r="Z26" s="5">
        <f t="shared" si="4"/>
        <v>132.56530000000001</v>
      </c>
      <c r="AA26" s="15">
        <v>2020</v>
      </c>
      <c r="AB26" s="48"/>
      <c r="AC26" s="48"/>
      <c r="AD26" s="48"/>
      <c r="AE26" s="1"/>
      <c r="AF26" s="1"/>
    </row>
    <row r="27" spans="1:32" s="22" customFormat="1" ht="32.450000000000003" customHeight="1" x14ac:dyDescent="0.25">
      <c r="A27" s="41"/>
      <c r="B27" s="41"/>
      <c r="C27" s="41"/>
      <c r="D27" s="41"/>
      <c r="E27" s="41"/>
      <c r="F27" s="41"/>
      <c r="G27" s="41"/>
      <c r="H27" s="40"/>
      <c r="I27" s="41"/>
      <c r="J27" s="41"/>
      <c r="K27" s="41"/>
      <c r="L27" s="41"/>
      <c r="M27" s="41"/>
      <c r="N27" s="41"/>
      <c r="O27" s="41"/>
      <c r="P27" s="41"/>
      <c r="Q27" s="41"/>
      <c r="R27" s="17" t="s">
        <v>84</v>
      </c>
      <c r="S27" s="15" t="s">
        <v>61</v>
      </c>
      <c r="T27" s="8">
        <f t="shared" ref="T27:Y27" si="9">T168</f>
        <v>32718</v>
      </c>
      <c r="U27" s="8">
        <f t="shared" si="9"/>
        <v>19505</v>
      </c>
      <c r="V27" s="8">
        <f t="shared" si="9"/>
        <v>26453.200000000001</v>
      </c>
      <c r="W27" s="8">
        <f t="shared" si="9"/>
        <v>26453.200000000001</v>
      </c>
      <c r="X27" s="8">
        <f t="shared" si="9"/>
        <v>26453.200000000001</v>
      </c>
      <c r="Y27" s="8">
        <f t="shared" si="9"/>
        <v>26453.200000000001</v>
      </c>
      <c r="Z27" s="5">
        <f t="shared" si="4"/>
        <v>158035.80000000002</v>
      </c>
      <c r="AA27" s="15">
        <v>2020</v>
      </c>
      <c r="AB27" s="48"/>
      <c r="AC27" s="48"/>
      <c r="AD27" s="48"/>
      <c r="AE27" s="1"/>
      <c r="AF27" s="1"/>
    </row>
    <row r="28" spans="1:32" ht="25.15" customHeight="1" x14ac:dyDescent="0.25">
      <c r="A28" s="61" t="s">
        <v>23</v>
      </c>
      <c r="B28" s="61" t="s">
        <v>23</v>
      </c>
      <c r="C28" s="61" t="s">
        <v>23</v>
      </c>
      <c r="D28" s="61" t="s">
        <v>23</v>
      </c>
      <c r="E28" s="61" t="s">
        <v>33</v>
      </c>
      <c r="F28" s="61" t="s">
        <v>23</v>
      </c>
      <c r="G28" s="61" t="s">
        <v>32</v>
      </c>
      <c r="H28" s="61" t="s">
        <v>23</v>
      </c>
      <c r="I28" s="61" t="s">
        <v>31</v>
      </c>
      <c r="J28" s="61" t="s">
        <v>24</v>
      </c>
      <c r="K28" s="61" t="s">
        <v>23</v>
      </c>
      <c r="L28" s="61" t="s">
        <v>23</v>
      </c>
      <c r="M28" s="61" t="s">
        <v>23</v>
      </c>
      <c r="N28" s="61" t="s">
        <v>23</v>
      </c>
      <c r="O28" s="61" t="s">
        <v>23</v>
      </c>
      <c r="P28" s="61" t="s">
        <v>23</v>
      </c>
      <c r="Q28" s="61" t="s">
        <v>23</v>
      </c>
      <c r="R28" s="62" t="s">
        <v>85</v>
      </c>
      <c r="S28" s="7" t="s">
        <v>59</v>
      </c>
      <c r="T28" s="3">
        <f t="shared" ref="T28:Y28" si="10">T29+T75+T97+T128</f>
        <v>995047.89999999979</v>
      </c>
      <c r="U28" s="3">
        <f t="shared" si="10"/>
        <v>885042.6</v>
      </c>
      <c r="V28" s="3">
        <f t="shared" si="10"/>
        <v>562663.4</v>
      </c>
      <c r="W28" s="3">
        <f t="shared" si="10"/>
        <v>476986</v>
      </c>
      <c r="X28" s="3">
        <f t="shared" si="10"/>
        <v>471992.99999999994</v>
      </c>
      <c r="Y28" s="3">
        <f t="shared" si="10"/>
        <v>383383</v>
      </c>
      <c r="Z28" s="3">
        <f t="shared" si="4"/>
        <v>3775115.9</v>
      </c>
      <c r="AA28" s="7">
        <v>2020</v>
      </c>
    </row>
    <row r="29" spans="1:32" s="65" customFormat="1" ht="45" customHeight="1" x14ac:dyDescent="0.25">
      <c r="A29" s="63" t="s">
        <v>23</v>
      </c>
      <c r="B29" s="63" t="s">
        <v>23</v>
      </c>
      <c r="C29" s="63" t="s">
        <v>23</v>
      </c>
      <c r="D29" s="63" t="s">
        <v>23</v>
      </c>
      <c r="E29" s="63" t="s">
        <v>33</v>
      </c>
      <c r="F29" s="63" t="s">
        <v>23</v>
      </c>
      <c r="G29" s="63" t="s">
        <v>32</v>
      </c>
      <c r="H29" s="63" t="s">
        <v>23</v>
      </c>
      <c r="I29" s="63" t="s">
        <v>31</v>
      </c>
      <c r="J29" s="63" t="s">
        <v>24</v>
      </c>
      <c r="K29" s="63" t="s">
        <v>23</v>
      </c>
      <c r="L29" s="63" t="s">
        <v>24</v>
      </c>
      <c r="M29" s="63" t="s">
        <v>23</v>
      </c>
      <c r="N29" s="63" t="s">
        <v>23</v>
      </c>
      <c r="O29" s="63" t="s">
        <v>23</v>
      </c>
      <c r="P29" s="63" t="s">
        <v>23</v>
      </c>
      <c r="Q29" s="63" t="s">
        <v>23</v>
      </c>
      <c r="R29" s="64" t="s">
        <v>38</v>
      </c>
      <c r="S29" s="28" t="s">
        <v>59</v>
      </c>
      <c r="T29" s="16">
        <f>T33+T39+T41+T46+T49+T52+T54+T56+T60+T63+T65+T68+T73</f>
        <v>87304.3</v>
      </c>
      <c r="U29" s="16">
        <f>U33+U39+U41+U46+U49+U52+U54+U56+U60+U63+U65+U68</f>
        <v>18427.8</v>
      </c>
      <c r="V29" s="16">
        <f>V33+V39+V41+V46+V49+V52+V54+V56+V60+V63+V65</f>
        <v>11921</v>
      </c>
      <c r="W29" s="16">
        <f>W33+W39+W41+W46+W49+W52+W54+W56+W60+W63+W65</f>
        <v>37350</v>
      </c>
      <c r="X29" s="16">
        <f>X33+X39+X41+X46+X49+X52+X54+X56+X60+X63+X65</f>
        <v>72150</v>
      </c>
      <c r="Y29" s="16"/>
      <c r="Z29" s="16">
        <f>Z33+Z39+Z41+Z46+Z49+Z52+Z54+Z56+Z60+Z63+Z65+Z68+Z73</f>
        <v>227153.09999999998</v>
      </c>
      <c r="AA29" s="28">
        <v>2019</v>
      </c>
      <c r="AB29" s="42"/>
      <c r="AC29" s="42"/>
      <c r="AD29" s="42"/>
      <c r="AE29" s="43"/>
      <c r="AF29" s="43"/>
    </row>
    <row r="30" spans="1:32" s="2" customFormat="1" ht="29.25" x14ac:dyDescent="0.25">
      <c r="A30" s="40"/>
      <c r="B30" s="40"/>
      <c r="C30" s="40"/>
      <c r="D30" s="40"/>
      <c r="E30" s="40"/>
      <c r="F30" s="40"/>
      <c r="G30" s="40"/>
      <c r="H30" s="40"/>
      <c r="I30" s="41"/>
      <c r="J30" s="40"/>
      <c r="K30" s="40"/>
      <c r="L30" s="40"/>
      <c r="M30" s="40"/>
      <c r="N30" s="40"/>
      <c r="O30" s="40"/>
      <c r="P30" s="40"/>
      <c r="Q30" s="40"/>
      <c r="R30" s="39" t="s">
        <v>86</v>
      </c>
      <c r="S30" s="15" t="s">
        <v>11</v>
      </c>
      <c r="T30" s="8"/>
      <c r="U30" s="8">
        <f>U36+U43+U58+U61</f>
        <v>0.6</v>
      </c>
      <c r="V30" s="8">
        <f>V36+V43+V58+V61</f>
        <v>0.5</v>
      </c>
      <c r="W30" s="8">
        <f>W36+W43+W58+W61</f>
        <v>0.53</v>
      </c>
      <c r="X30" s="8">
        <f>X43+X58</f>
        <v>1.3</v>
      </c>
      <c r="Y30" s="8"/>
      <c r="Z30" s="5">
        <f t="shared" si="4"/>
        <v>2.93</v>
      </c>
      <c r="AA30" s="15">
        <v>2019</v>
      </c>
      <c r="AB30" s="42"/>
      <c r="AC30" s="42"/>
      <c r="AD30" s="42"/>
      <c r="AE30" s="43"/>
      <c r="AF30" s="43"/>
    </row>
    <row r="31" spans="1:32" s="2" customFormat="1" ht="29.25" x14ac:dyDescent="0.25">
      <c r="A31" s="40"/>
      <c r="B31" s="40"/>
      <c r="C31" s="40"/>
      <c r="D31" s="40"/>
      <c r="E31" s="40"/>
      <c r="F31" s="40"/>
      <c r="G31" s="40"/>
      <c r="H31" s="40"/>
      <c r="I31" s="41"/>
      <c r="J31" s="40"/>
      <c r="K31" s="40"/>
      <c r="L31" s="40"/>
      <c r="M31" s="40"/>
      <c r="N31" s="40"/>
      <c r="O31" s="40"/>
      <c r="P31" s="40"/>
      <c r="Q31" s="40"/>
      <c r="R31" s="39" t="s">
        <v>87</v>
      </c>
      <c r="S31" s="15" t="s">
        <v>60</v>
      </c>
      <c r="T31" s="8"/>
      <c r="U31" s="8">
        <f>U37+U44+U59+U62</f>
        <v>18.7</v>
      </c>
      <c r="V31" s="108"/>
      <c r="W31" s="8"/>
      <c r="X31" s="8"/>
      <c r="Y31" s="8"/>
      <c r="Z31" s="5">
        <f t="shared" si="4"/>
        <v>18.7</v>
      </c>
      <c r="AA31" s="15">
        <v>2016</v>
      </c>
      <c r="AB31" s="42"/>
      <c r="AC31" s="42"/>
      <c r="AD31" s="42"/>
      <c r="AE31" s="43"/>
      <c r="AF31" s="43"/>
    </row>
    <row r="32" spans="1:32" s="2" customFormat="1" ht="44.25" x14ac:dyDescent="0.25">
      <c r="A32" s="40"/>
      <c r="B32" s="40"/>
      <c r="C32" s="40"/>
      <c r="D32" s="40"/>
      <c r="E32" s="40"/>
      <c r="F32" s="40"/>
      <c r="G32" s="40"/>
      <c r="H32" s="40"/>
      <c r="I32" s="41"/>
      <c r="J32" s="40"/>
      <c r="K32" s="40"/>
      <c r="L32" s="40"/>
      <c r="M32" s="40"/>
      <c r="N32" s="40"/>
      <c r="O32" s="40"/>
      <c r="P32" s="40"/>
      <c r="Q32" s="40"/>
      <c r="R32" s="39" t="s">
        <v>88</v>
      </c>
      <c r="S32" s="15" t="s">
        <v>11</v>
      </c>
      <c r="T32" s="8">
        <f>T48+T53</f>
        <v>1.2</v>
      </c>
      <c r="U32" s="8">
        <f>U51</f>
        <v>0.7</v>
      </c>
      <c r="V32" s="8"/>
      <c r="W32" s="8">
        <f>W53</f>
        <v>0.3</v>
      </c>
      <c r="X32" s="8"/>
      <c r="Y32" s="8"/>
      <c r="Z32" s="5">
        <f t="shared" si="4"/>
        <v>2.1999999999999997</v>
      </c>
      <c r="AA32" s="15">
        <v>2017</v>
      </c>
      <c r="AB32" s="42"/>
      <c r="AC32" s="42"/>
      <c r="AD32" s="42"/>
      <c r="AE32" s="43"/>
      <c r="AF32" s="43"/>
    </row>
    <row r="33" spans="1:32" s="2" customFormat="1" ht="47.45" customHeight="1" x14ac:dyDescent="0.25">
      <c r="A33" s="71" t="s">
        <v>23</v>
      </c>
      <c r="B33" s="71" t="s">
        <v>23</v>
      </c>
      <c r="C33" s="71" t="s">
        <v>39</v>
      </c>
      <c r="D33" s="71" t="s">
        <v>23</v>
      </c>
      <c r="E33" s="71" t="s">
        <v>33</v>
      </c>
      <c r="F33" s="71" t="s">
        <v>23</v>
      </c>
      <c r="G33" s="71" t="s">
        <v>32</v>
      </c>
      <c r="H33" s="71" t="s">
        <v>23</v>
      </c>
      <c r="I33" s="71" t="s">
        <v>31</v>
      </c>
      <c r="J33" s="71" t="s">
        <v>24</v>
      </c>
      <c r="K33" s="71" t="s">
        <v>23</v>
      </c>
      <c r="L33" s="71" t="s">
        <v>24</v>
      </c>
      <c r="M33" s="71" t="s">
        <v>23</v>
      </c>
      <c r="N33" s="71" t="s">
        <v>23</v>
      </c>
      <c r="O33" s="71" t="s">
        <v>23</v>
      </c>
      <c r="P33" s="71" t="s">
        <v>23</v>
      </c>
      <c r="Q33" s="71" t="s">
        <v>23</v>
      </c>
      <c r="R33" s="72" t="s">
        <v>47</v>
      </c>
      <c r="S33" s="73" t="s">
        <v>59</v>
      </c>
      <c r="T33" s="75">
        <f>T34+T35</f>
        <v>30000</v>
      </c>
      <c r="U33" s="75">
        <f>U34+U35</f>
        <v>734.9</v>
      </c>
      <c r="V33" s="75">
        <f>V34+V35</f>
        <v>450</v>
      </c>
      <c r="W33" s="75"/>
      <c r="X33" s="75"/>
      <c r="Y33" s="75"/>
      <c r="Z33" s="75">
        <f t="shared" si="4"/>
        <v>31184.9</v>
      </c>
      <c r="AA33" s="73">
        <v>2017</v>
      </c>
      <c r="AB33" s="42"/>
      <c r="AC33" s="42"/>
      <c r="AD33" s="42"/>
      <c r="AE33" s="43"/>
      <c r="AF33" s="43"/>
    </row>
    <row r="34" spans="1:32" s="2" customFormat="1" ht="46.9" customHeight="1" x14ac:dyDescent="0.25">
      <c r="A34" s="71" t="s">
        <v>23</v>
      </c>
      <c r="B34" s="71" t="s">
        <v>23</v>
      </c>
      <c r="C34" s="71" t="s">
        <v>39</v>
      </c>
      <c r="D34" s="71" t="s">
        <v>23</v>
      </c>
      <c r="E34" s="71" t="s">
        <v>33</v>
      </c>
      <c r="F34" s="71" t="s">
        <v>23</v>
      </c>
      <c r="G34" s="71" t="s">
        <v>32</v>
      </c>
      <c r="H34" s="71" t="s">
        <v>23</v>
      </c>
      <c r="I34" s="71" t="s">
        <v>31</v>
      </c>
      <c r="J34" s="71" t="s">
        <v>24</v>
      </c>
      <c r="K34" s="71" t="s">
        <v>23</v>
      </c>
      <c r="L34" s="71" t="s">
        <v>24</v>
      </c>
      <c r="M34" s="71" t="s">
        <v>23</v>
      </c>
      <c r="N34" s="71" t="s">
        <v>23</v>
      </c>
      <c r="O34" s="71" t="s">
        <v>23</v>
      </c>
      <c r="P34" s="71" t="s">
        <v>23</v>
      </c>
      <c r="Q34" s="71" t="s">
        <v>24</v>
      </c>
      <c r="R34" s="72" t="s">
        <v>47</v>
      </c>
      <c r="S34" s="73" t="s">
        <v>59</v>
      </c>
      <c r="T34" s="74">
        <f>130000-100000</f>
        <v>30000</v>
      </c>
      <c r="U34" s="74">
        <f>1000-262.1-3</f>
        <v>734.9</v>
      </c>
      <c r="V34" s="74">
        <v>450</v>
      </c>
      <c r="W34" s="74"/>
      <c r="X34" s="74"/>
      <c r="Y34" s="74"/>
      <c r="Z34" s="75">
        <f t="shared" si="4"/>
        <v>31184.9</v>
      </c>
      <c r="AA34" s="73">
        <v>2017</v>
      </c>
      <c r="AB34" s="121"/>
      <c r="AC34" s="93"/>
      <c r="AD34" s="42"/>
      <c r="AE34" s="43"/>
      <c r="AF34" s="43"/>
    </row>
    <row r="35" spans="1:32" s="2" customFormat="1" ht="48" customHeight="1" x14ac:dyDescent="0.25">
      <c r="A35" s="71" t="s">
        <v>23</v>
      </c>
      <c r="B35" s="71" t="s">
        <v>23</v>
      </c>
      <c r="C35" s="71" t="s">
        <v>39</v>
      </c>
      <c r="D35" s="71" t="s">
        <v>23</v>
      </c>
      <c r="E35" s="71" t="s">
        <v>33</v>
      </c>
      <c r="F35" s="71" t="s">
        <v>23</v>
      </c>
      <c r="G35" s="71" t="s">
        <v>32</v>
      </c>
      <c r="H35" s="71" t="s">
        <v>23</v>
      </c>
      <c r="I35" s="71" t="s">
        <v>31</v>
      </c>
      <c r="J35" s="71" t="s">
        <v>24</v>
      </c>
      <c r="K35" s="71" t="s">
        <v>23</v>
      </c>
      <c r="L35" s="71" t="s">
        <v>24</v>
      </c>
      <c r="M35" s="71" t="s">
        <v>39</v>
      </c>
      <c r="N35" s="71" t="s">
        <v>35</v>
      </c>
      <c r="O35" s="71" t="s">
        <v>24</v>
      </c>
      <c r="P35" s="71" t="s">
        <v>24</v>
      </c>
      <c r="Q35" s="71" t="s">
        <v>23</v>
      </c>
      <c r="R35" s="72" t="s">
        <v>47</v>
      </c>
      <c r="S35" s="73" t="s">
        <v>59</v>
      </c>
      <c r="T35" s="74"/>
      <c r="U35" s="74"/>
      <c r="V35" s="101"/>
      <c r="W35" s="74"/>
      <c r="X35" s="74"/>
      <c r="Y35" s="74"/>
      <c r="Z35" s="75"/>
      <c r="AA35" s="73"/>
      <c r="AB35" s="48"/>
      <c r="AC35" s="48"/>
      <c r="AD35" s="42"/>
      <c r="AE35" s="43"/>
      <c r="AF35" s="43"/>
    </row>
    <row r="36" spans="1:32" s="43" customFormat="1" ht="27.6" customHeight="1" x14ac:dyDescent="0.25">
      <c r="A36" s="40"/>
      <c r="B36" s="40"/>
      <c r="C36" s="40"/>
      <c r="D36" s="40"/>
      <c r="E36" s="40"/>
      <c r="F36" s="40"/>
      <c r="G36" s="40"/>
      <c r="H36" s="40"/>
      <c r="I36" s="41"/>
      <c r="J36" s="40"/>
      <c r="K36" s="40"/>
      <c r="L36" s="40"/>
      <c r="M36" s="40"/>
      <c r="N36" s="40"/>
      <c r="O36" s="40"/>
      <c r="P36" s="40"/>
      <c r="Q36" s="40"/>
      <c r="R36" s="39" t="s">
        <v>89</v>
      </c>
      <c r="S36" s="15" t="s">
        <v>11</v>
      </c>
      <c r="T36" s="36"/>
      <c r="U36" s="36"/>
      <c r="V36" s="111"/>
      <c r="W36" s="37"/>
      <c r="X36" s="37"/>
      <c r="Y36" s="37"/>
      <c r="Z36" s="5"/>
      <c r="AA36" s="15"/>
      <c r="AB36" s="48"/>
      <c r="AC36" s="42"/>
      <c r="AD36" s="42"/>
    </row>
    <row r="37" spans="1:32" s="43" customFormat="1" ht="29.25" x14ac:dyDescent="0.25">
      <c r="A37" s="40"/>
      <c r="B37" s="40"/>
      <c r="C37" s="40"/>
      <c r="D37" s="40"/>
      <c r="E37" s="40"/>
      <c r="F37" s="40"/>
      <c r="G37" s="40"/>
      <c r="H37" s="40"/>
      <c r="I37" s="41"/>
      <c r="J37" s="40"/>
      <c r="K37" s="40"/>
      <c r="L37" s="40"/>
      <c r="M37" s="40"/>
      <c r="N37" s="40"/>
      <c r="O37" s="40"/>
      <c r="P37" s="40"/>
      <c r="Q37" s="40"/>
      <c r="R37" s="39" t="s">
        <v>87</v>
      </c>
      <c r="S37" s="15" t="s">
        <v>60</v>
      </c>
      <c r="T37" s="8"/>
      <c r="U37" s="8"/>
      <c r="V37" s="108"/>
      <c r="W37" s="5"/>
      <c r="X37" s="5"/>
      <c r="Y37" s="5"/>
      <c r="Z37" s="5"/>
      <c r="AA37" s="15"/>
      <c r="AB37" s="48"/>
      <c r="AC37" s="42"/>
      <c r="AD37" s="42"/>
    </row>
    <row r="38" spans="1:32" s="43" customFormat="1" ht="44.25" x14ac:dyDescent="0.25">
      <c r="A38" s="40"/>
      <c r="B38" s="40"/>
      <c r="C38" s="40"/>
      <c r="D38" s="40"/>
      <c r="E38" s="40"/>
      <c r="F38" s="40"/>
      <c r="G38" s="40"/>
      <c r="H38" s="40"/>
      <c r="I38" s="41"/>
      <c r="J38" s="40"/>
      <c r="K38" s="40"/>
      <c r="L38" s="40"/>
      <c r="M38" s="40"/>
      <c r="N38" s="40"/>
      <c r="O38" s="40"/>
      <c r="P38" s="40"/>
      <c r="Q38" s="40"/>
      <c r="R38" s="39" t="s">
        <v>195</v>
      </c>
      <c r="S38" s="15" t="s">
        <v>45</v>
      </c>
      <c r="T38" s="8"/>
      <c r="U38" s="21">
        <v>1</v>
      </c>
      <c r="V38" s="21">
        <v>1</v>
      </c>
      <c r="W38" s="5"/>
      <c r="X38" s="5"/>
      <c r="Y38" s="5"/>
      <c r="Z38" s="6">
        <f>SUM(T38:Y38)</f>
        <v>2</v>
      </c>
      <c r="AA38" s="15">
        <v>2017</v>
      </c>
      <c r="AB38" s="48"/>
      <c r="AC38" s="42"/>
      <c r="AD38" s="42"/>
    </row>
    <row r="39" spans="1:32" s="2" customFormat="1" ht="48" customHeight="1" x14ac:dyDescent="0.25">
      <c r="A39" s="71" t="s">
        <v>23</v>
      </c>
      <c r="B39" s="71" t="s">
        <v>23</v>
      </c>
      <c r="C39" s="71" t="s">
        <v>39</v>
      </c>
      <c r="D39" s="71" t="s">
        <v>23</v>
      </c>
      <c r="E39" s="71" t="s">
        <v>33</v>
      </c>
      <c r="F39" s="71" t="s">
        <v>23</v>
      </c>
      <c r="G39" s="71" t="s">
        <v>32</v>
      </c>
      <c r="H39" s="71" t="s">
        <v>23</v>
      </c>
      <c r="I39" s="71" t="s">
        <v>31</v>
      </c>
      <c r="J39" s="71" t="s">
        <v>24</v>
      </c>
      <c r="K39" s="71" t="s">
        <v>23</v>
      </c>
      <c r="L39" s="71" t="s">
        <v>24</v>
      </c>
      <c r="M39" s="71" t="s">
        <v>23</v>
      </c>
      <c r="N39" s="71" t="s">
        <v>25</v>
      </c>
      <c r="O39" s="71"/>
      <c r="P39" s="71"/>
      <c r="Q39" s="71"/>
      <c r="R39" s="72" t="s">
        <v>90</v>
      </c>
      <c r="S39" s="73" t="s">
        <v>59</v>
      </c>
      <c r="T39" s="74">
        <v>900</v>
      </c>
      <c r="U39" s="75"/>
      <c r="V39" s="110"/>
      <c r="W39" s="75"/>
      <c r="X39" s="75"/>
      <c r="Y39" s="75"/>
      <c r="Z39" s="75">
        <f t="shared" si="4"/>
        <v>900</v>
      </c>
      <c r="AA39" s="73">
        <v>2015</v>
      </c>
      <c r="AB39" s="42"/>
      <c r="AC39" s="42"/>
      <c r="AD39" s="42"/>
      <c r="AE39" s="43"/>
      <c r="AF39" s="43"/>
    </row>
    <row r="40" spans="1:32" s="43" customFormat="1" ht="45.6" customHeight="1" x14ac:dyDescent="0.25">
      <c r="A40" s="41"/>
      <c r="B40" s="41"/>
      <c r="C40" s="41"/>
      <c r="D40" s="41"/>
      <c r="E40" s="40"/>
      <c r="F40" s="40"/>
      <c r="G40" s="40"/>
      <c r="H40" s="40"/>
      <c r="I40" s="41"/>
      <c r="J40" s="40"/>
      <c r="K40" s="40"/>
      <c r="L40" s="40"/>
      <c r="M40" s="40"/>
      <c r="N40" s="40"/>
      <c r="O40" s="40"/>
      <c r="P40" s="40"/>
      <c r="Q40" s="40"/>
      <c r="R40" s="39" t="s">
        <v>67</v>
      </c>
      <c r="S40" s="15" t="s">
        <v>54</v>
      </c>
      <c r="T40" s="21">
        <v>1</v>
      </c>
      <c r="U40" s="21"/>
      <c r="V40" s="109"/>
      <c r="W40" s="21"/>
      <c r="X40" s="21"/>
      <c r="Y40" s="21"/>
      <c r="Z40" s="6">
        <f>T40</f>
        <v>1</v>
      </c>
      <c r="AA40" s="15">
        <v>2015</v>
      </c>
      <c r="AB40" s="42"/>
      <c r="AC40" s="42"/>
      <c r="AD40" s="42"/>
    </row>
    <row r="41" spans="1:32" s="2" customFormat="1" ht="45" customHeight="1" x14ac:dyDescent="0.25">
      <c r="A41" s="71" t="s">
        <v>23</v>
      </c>
      <c r="B41" s="71" t="s">
        <v>23</v>
      </c>
      <c r="C41" s="71" t="s">
        <v>39</v>
      </c>
      <c r="D41" s="71" t="s">
        <v>23</v>
      </c>
      <c r="E41" s="71" t="s">
        <v>33</v>
      </c>
      <c r="F41" s="71" t="s">
        <v>23</v>
      </c>
      <c r="G41" s="71" t="s">
        <v>32</v>
      </c>
      <c r="H41" s="71" t="s">
        <v>23</v>
      </c>
      <c r="I41" s="71" t="s">
        <v>31</v>
      </c>
      <c r="J41" s="71" t="s">
        <v>24</v>
      </c>
      <c r="K41" s="71" t="s">
        <v>23</v>
      </c>
      <c r="L41" s="71" t="s">
        <v>24</v>
      </c>
      <c r="M41" s="71" t="s">
        <v>23</v>
      </c>
      <c r="N41" s="71" t="s">
        <v>23</v>
      </c>
      <c r="O41" s="71" t="s">
        <v>23</v>
      </c>
      <c r="P41" s="71" t="s">
        <v>23</v>
      </c>
      <c r="Q41" s="71" t="s">
        <v>34</v>
      </c>
      <c r="R41" s="72" t="s">
        <v>91</v>
      </c>
      <c r="S41" s="73" t="s">
        <v>59</v>
      </c>
      <c r="T41" s="74">
        <v>20000</v>
      </c>
      <c r="U41" s="74">
        <f>1000-11</f>
        <v>989</v>
      </c>
      <c r="V41" s="74">
        <v>11471</v>
      </c>
      <c r="W41" s="74">
        <v>16520</v>
      </c>
      <c r="X41" s="74">
        <v>18000</v>
      </c>
      <c r="Y41" s="75"/>
      <c r="Z41" s="75">
        <f t="shared" si="4"/>
        <v>66980</v>
      </c>
      <c r="AA41" s="73">
        <v>2019</v>
      </c>
      <c r="AB41" s="48"/>
      <c r="AC41" s="42"/>
      <c r="AD41" s="42"/>
      <c r="AE41" s="43"/>
      <c r="AF41" s="43"/>
    </row>
    <row r="42" spans="1:32" s="43" customFormat="1" ht="44.25" x14ac:dyDescent="0.25">
      <c r="A42" s="41"/>
      <c r="B42" s="41"/>
      <c r="C42" s="41"/>
      <c r="D42" s="41"/>
      <c r="E42" s="40"/>
      <c r="F42" s="40"/>
      <c r="G42" s="40"/>
      <c r="H42" s="40"/>
      <c r="I42" s="41"/>
      <c r="J42" s="40"/>
      <c r="K42" s="40"/>
      <c r="L42" s="40"/>
      <c r="M42" s="40"/>
      <c r="N42" s="40"/>
      <c r="O42" s="40"/>
      <c r="P42" s="40"/>
      <c r="Q42" s="40"/>
      <c r="R42" s="39" t="s">
        <v>64</v>
      </c>
      <c r="S42" s="15" t="s">
        <v>54</v>
      </c>
      <c r="T42" s="21">
        <v>1</v>
      </c>
      <c r="U42" s="21"/>
      <c r="V42" s="109"/>
      <c r="W42" s="21"/>
      <c r="X42" s="21"/>
      <c r="Y42" s="21"/>
      <c r="Z42" s="6">
        <v>1</v>
      </c>
      <c r="AA42" s="15">
        <v>2015</v>
      </c>
      <c r="AB42" s="42"/>
      <c r="AC42" s="42"/>
      <c r="AD42" s="42"/>
    </row>
    <row r="43" spans="1:32" s="43" customFormat="1" ht="29.25" x14ac:dyDescent="0.25">
      <c r="A43" s="40"/>
      <c r="B43" s="40"/>
      <c r="C43" s="40"/>
      <c r="D43" s="40"/>
      <c r="E43" s="40"/>
      <c r="F43" s="40"/>
      <c r="G43" s="40"/>
      <c r="H43" s="40"/>
      <c r="I43" s="41"/>
      <c r="J43" s="40"/>
      <c r="K43" s="40"/>
      <c r="L43" s="40"/>
      <c r="M43" s="40"/>
      <c r="N43" s="40"/>
      <c r="O43" s="40"/>
      <c r="P43" s="40"/>
      <c r="Q43" s="40"/>
      <c r="R43" s="39" t="s">
        <v>199</v>
      </c>
      <c r="S43" s="15" t="s">
        <v>11</v>
      </c>
      <c r="T43" s="8"/>
      <c r="U43" s="8"/>
      <c r="V43" s="8">
        <v>0.5</v>
      </c>
      <c r="W43" s="8">
        <v>0.53</v>
      </c>
      <c r="X43" s="8">
        <v>0.3</v>
      </c>
      <c r="Y43" s="8"/>
      <c r="Z43" s="5">
        <f>V43+W43+X43</f>
        <v>1.33</v>
      </c>
      <c r="AA43" s="15">
        <v>2019</v>
      </c>
      <c r="AB43" s="42"/>
      <c r="AC43" s="42"/>
      <c r="AD43" s="42"/>
    </row>
    <row r="44" spans="1:32" s="43" customFormat="1" ht="29.25" x14ac:dyDescent="0.25">
      <c r="A44" s="40"/>
      <c r="B44" s="40"/>
      <c r="C44" s="40"/>
      <c r="D44" s="40"/>
      <c r="E44" s="40"/>
      <c r="F44" s="40"/>
      <c r="G44" s="40"/>
      <c r="H44" s="40"/>
      <c r="I44" s="41"/>
      <c r="J44" s="40"/>
      <c r="K44" s="40"/>
      <c r="L44" s="40"/>
      <c r="M44" s="40"/>
      <c r="N44" s="40"/>
      <c r="O44" s="40"/>
      <c r="P44" s="40"/>
      <c r="Q44" s="40"/>
      <c r="R44" s="39" t="s">
        <v>99</v>
      </c>
      <c r="S44" s="15" t="s">
        <v>60</v>
      </c>
      <c r="T44" s="8"/>
      <c r="U44" s="8"/>
      <c r="V44" s="108"/>
      <c r="W44" s="8"/>
      <c r="X44" s="8"/>
      <c r="Y44" s="8"/>
      <c r="Z44" s="5"/>
      <c r="AA44" s="15"/>
      <c r="AB44" s="42"/>
      <c r="AC44" s="42"/>
      <c r="AD44" s="42"/>
    </row>
    <row r="45" spans="1:32" s="43" customFormat="1" ht="31.15" customHeight="1" x14ac:dyDescent="0.25">
      <c r="A45" s="40"/>
      <c r="B45" s="40"/>
      <c r="C45" s="40"/>
      <c r="D45" s="40"/>
      <c r="E45" s="40"/>
      <c r="F45" s="40"/>
      <c r="G45" s="40"/>
      <c r="H45" s="40"/>
      <c r="I45" s="41"/>
      <c r="J45" s="40"/>
      <c r="K45" s="40"/>
      <c r="L45" s="40"/>
      <c r="M45" s="40"/>
      <c r="N45" s="40"/>
      <c r="O45" s="40"/>
      <c r="P45" s="40"/>
      <c r="Q45" s="40"/>
      <c r="R45" s="39" t="s">
        <v>200</v>
      </c>
      <c r="S45" s="15" t="s">
        <v>45</v>
      </c>
      <c r="T45" s="8"/>
      <c r="U45" s="21">
        <v>1</v>
      </c>
      <c r="V45" s="108"/>
      <c r="W45" s="8"/>
      <c r="X45" s="8"/>
      <c r="Y45" s="8"/>
      <c r="Z45" s="6">
        <f>T45+U45+V45+W45+X45+Y45</f>
        <v>1</v>
      </c>
      <c r="AA45" s="15">
        <v>2016</v>
      </c>
      <c r="AB45" s="48"/>
      <c r="AC45" s="42"/>
      <c r="AD45" s="42"/>
    </row>
    <row r="46" spans="1:32" s="2" customFormat="1" ht="45.6" customHeight="1" x14ac:dyDescent="0.25">
      <c r="A46" s="71" t="s">
        <v>23</v>
      </c>
      <c r="B46" s="71" t="s">
        <v>23</v>
      </c>
      <c r="C46" s="71" t="s">
        <v>39</v>
      </c>
      <c r="D46" s="71" t="s">
        <v>23</v>
      </c>
      <c r="E46" s="71" t="s">
        <v>33</v>
      </c>
      <c r="F46" s="71" t="s">
        <v>23</v>
      </c>
      <c r="G46" s="71" t="s">
        <v>32</v>
      </c>
      <c r="H46" s="71" t="s">
        <v>23</v>
      </c>
      <c r="I46" s="71" t="s">
        <v>31</v>
      </c>
      <c r="J46" s="71" t="s">
        <v>24</v>
      </c>
      <c r="K46" s="71" t="s">
        <v>23</v>
      </c>
      <c r="L46" s="71" t="s">
        <v>24</v>
      </c>
      <c r="M46" s="71" t="s">
        <v>23</v>
      </c>
      <c r="N46" s="71" t="s">
        <v>33</v>
      </c>
      <c r="O46" s="71"/>
      <c r="P46" s="71"/>
      <c r="Q46" s="71"/>
      <c r="R46" s="72" t="s">
        <v>57</v>
      </c>
      <c r="S46" s="73" t="s">
        <v>59</v>
      </c>
      <c r="T46" s="74">
        <f>10450-1008</f>
        <v>9442</v>
      </c>
      <c r="U46" s="74"/>
      <c r="V46" s="101"/>
      <c r="W46" s="74"/>
      <c r="X46" s="74"/>
      <c r="Y46" s="74"/>
      <c r="Z46" s="75">
        <f t="shared" si="4"/>
        <v>9442</v>
      </c>
      <c r="AA46" s="73">
        <v>2015</v>
      </c>
      <c r="AB46" s="42"/>
      <c r="AC46" s="42"/>
      <c r="AD46" s="42"/>
      <c r="AE46" s="43"/>
      <c r="AF46" s="43"/>
    </row>
    <row r="47" spans="1:32" s="43" customFormat="1" ht="31.9" customHeight="1" x14ac:dyDescent="0.25">
      <c r="A47" s="41"/>
      <c r="B47" s="41"/>
      <c r="C47" s="41"/>
      <c r="D47" s="41"/>
      <c r="E47" s="40"/>
      <c r="F47" s="40"/>
      <c r="G47" s="40"/>
      <c r="H47" s="40"/>
      <c r="I47" s="41"/>
      <c r="J47" s="40"/>
      <c r="K47" s="40"/>
      <c r="L47" s="40"/>
      <c r="M47" s="40"/>
      <c r="N47" s="40"/>
      <c r="O47" s="40"/>
      <c r="P47" s="40"/>
      <c r="Q47" s="40"/>
      <c r="R47" s="39" t="s">
        <v>64</v>
      </c>
      <c r="S47" s="15" t="s">
        <v>54</v>
      </c>
      <c r="T47" s="21">
        <v>1</v>
      </c>
      <c r="U47" s="21"/>
      <c r="V47" s="109"/>
      <c r="W47" s="21"/>
      <c r="X47" s="21"/>
      <c r="Y47" s="21"/>
      <c r="Z47" s="6">
        <f>T47</f>
        <v>1</v>
      </c>
      <c r="AA47" s="15">
        <v>2015</v>
      </c>
      <c r="AB47" s="42"/>
      <c r="AC47" s="42"/>
      <c r="AD47" s="42"/>
    </row>
    <row r="48" spans="1:32" s="43" customFormat="1" ht="45" x14ac:dyDescent="0.25">
      <c r="A48" s="40"/>
      <c r="B48" s="40"/>
      <c r="C48" s="40"/>
      <c r="D48" s="40"/>
      <c r="E48" s="40"/>
      <c r="F48" s="40"/>
      <c r="G48" s="40"/>
      <c r="H48" s="40"/>
      <c r="I48" s="41"/>
      <c r="J48" s="40"/>
      <c r="K48" s="40"/>
      <c r="L48" s="40"/>
      <c r="M48" s="40"/>
      <c r="N48" s="40"/>
      <c r="O48" s="40"/>
      <c r="P48" s="40"/>
      <c r="Q48" s="40"/>
      <c r="R48" s="17" t="s">
        <v>66</v>
      </c>
      <c r="S48" s="15" t="s">
        <v>11</v>
      </c>
      <c r="T48" s="8">
        <v>0.9</v>
      </c>
      <c r="U48" s="8"/>
      <c r="V48" s="108"/>
      <c r="W48" s="8"/>
      <c r="X48" s="8"/>
      <c r="Y48" s="8"/>
      <c r="Z48" s="5">
        <f t="shared" si="4"/>
        <v>0.9</v>
      </c>
      <c r="AA48" s="15">
        <v>2015</v>
      </c>
      <c r="AB48" s="42"/>
      <c r="AC48" s="42"/>
      <c r="AD48" s="42"/>
    </row>
    <row r="49" spans="1:32" s="2" customFormat="1" ht="46.15" customHeight="1" x14ac:dyDescent="0.25">
      <c r="A49" s="71" t="s">
        <v>23</v>
      </c>
      <c r="B49" s="71" t="s">
        <v>23</v>
      </c>
      <c r="C49" s="71" t="s">
        <v>39</v>
      </c>
      <c r="D49" s="71" t="s">
        <v>23</v>
      </c>
      <c r="E49" s="71" t="s">
        <v>33</v>
      </c>
      <c r="F49" s="71" t="s">
        <v>23</v>
      </c>
      <c r="G49" s="71" t="s">
        <v>32</v>
      </c>
      <c r="H49" s="71" t="s">
        <v>23</v>
      </c>
      <c r="I49" s="71" t="s">
        <v>31</v>
      </c>
      <c r="J49" s="71" t="s">
        <v>24</v>
      </c>
      <c r="K49" s="71" t="s">
        <v>23</v>
      </c>
      <c r="L49" s="71" t="s">
        <v>24</v>
      </c>
      <c r="M49" s="71" t="s">
        <v>23</v>
      </c>
      <c r="N49" s="71" t="s">
        <v>23</v>
      </c>
      <c r="O49" s="71" t="s">
        <v>23</v>
      </c>
      <c r="P49" s="71" t="s">
        <v>23</v>
      </c>
      <c r="Q49" s="71" t="s">
        <v>30</v>
      </c>
      <c r="R49" s="72" t="s">
        <v>92</v>
      </c>
      <c r="S49" s="73" t="s">
        <v>59</v>
      </c>
      <c r="T49" s="74">
        <f>8000-833</f>
        <v>7167</v>
      </c>
      <c r="U49" s="74">
        <f>21200-3425-9425-393-583</f>
        <v>7374</v>
      </c>
      <c r="V49" s="110"/>
      <c r="W49" s="75"/>
      <c r="X49" s="75"/>
      <c r="Y49" s="75"/>
      <c r="Z49" s="75">
        <f t="shared" si="4"/>
        <v>14541</v>
      </c>
      <c r="AA49" s="73">
        <v>2016</v>
      </c>
      <c r="AB49" s="48"/>
      <c r="AC49" s="42"/>
      <c r="AD49" s="42"/>
      <c r="AE49" s="43"/>
      <c r="AF49" s="43"/>
    </row>
    <row r="50" spans="1:32" s="43" customFormat="1" ht="44.25" x14ac:dyDescent="0.25">
      <c r="A50" s="41"/>
      <c r="B50" s="41"/>
      <c r="C50" s="41"/>
      <c r="D50" s="41"/>
      <c r="E50" s="40"/>
      <c r="F50" s="40"/>
      <c r="G50" s="40"/>
      <c r="H50" s="40"/>
      <c r="I50" s="41"/>
      <c r="J50" s="40"/>
      <c r="K50" s="40"/>
      <c r="L50" s="40"/>
      <c r="M50" s="40"/>
      <c r="N50" s="40"/>
      <c r="O50" s="40"/>
      <c r="P50" s="40"/>
      <c r="Q50" s="40"/>
      <c r="R50" s="39" t="s">
        <v>64</v>
      </c>
      <c r="S50" s="15" t="s">
        <v>54</v>
      </c>
      <c r="T50" s="21">
        <v>1</v>
      </c>
      <c r="U50" s="21"/>
      <c r="V50" s="109"/>
      <c r="W50" s="21"/>
      <c r="X50" s="21"/>
      <c r="Y50" s="21"/>
      <c r="Z50" s="6">
        <f>T50</f>
        <v>1</v>
      </c>
      <c r="AA50" s="15">
        <v>2015</v>
      </c>
      <c r="AB50" s="48"/>
      <c r="AC50" s="42"/>
      <c r="AD50" s="42"/>
    </row>
    <row r="51" spans="1:32" s="2" customFormat="1" ht="45" x14ac:dyDescent="0.25">
      <c r="A51" s="40"/>
      <c r="B51" s="40"/>
      <c r="C51" s="40"/>
      <c r="D51" s="40"/>
      <c r="E51" s="40"/>
      <c r="F51" s="40"/>
      <c r="G51" s="40"/>
      <c r="H51" s="40"/>
      <c r="I51" s="41"/>
      <c r="J51" s="40"/>
      <c r="K51" s="40"/>
      <c r="L51" s="40"/>
      <c r="M51" s="40"/>
      <c r="N51" s="40"/>
      <c r="O51" s="40"/>
      <c r="P51" s="40"/>
      <c r="Q51" s="40"/>
      <c r="R51" s="66" t="s">
        <v>66</v>
      </c>
      <c r="S51" s="85" t="s">
        <v>11</v>
      </c>
      <c r="T51" s="14"/>
      <c r="U51" s="8">
        <v>0.7</v>
      </c>
      <c r="V51" s="108"/>
      <c r="W51" s="8"/>
      <c r="X51" s="8"/>
      <c r="Y51" s="8"/>
      <c r="Z51" s="5">
        <f t="shared" si="4"/>
        <v>0.7</v>
      </c>
      <c r="AA51" s="15">
        <v>2016</v>
      </c>
      <c r="AB51" s="48"/>
      <c r="AC51" s="42"/>
      <c r="AD51" s="42"/>
      <c r="AE51" s="43"/>
      <c r="AF51" s="43"/>
    </row>
    <row r="52" spans="1:32" s="2" customFormat="1" ht="45" x14ac:dyDescent="0.25">
      <c r="A52" s="71" t="s">
        <v>23</v>
      </c>
      <c r="B52" s="71" t="s">
        <v>23</v>
      </c>
      <c r="C52" s="71" t="s">
        <v>39</v>
      </c>
      <c r="D52" s="71" t="s">
        <v>23</v>
      </c>
      <c r="E52" s="71" t="s">
        <v>33</v>
      </c>
      <c r="F52" s="71" t="s">
        <v>23</v>
      </c>
      <c r="G52" s="71" t="s">
        <v>32</v>
      </c>
      <c r="H52" s="71" t="s">
        <v>23</v>
      </c>
      <c r="I52" s="71" t="s">
        <v>31</v>
      </c>
      <c r="J52" s="71" t="s">
        <v>24</v>
      </c>
      <c r="K52" s="71" t="s">
        <v>23</v>
      </c>
      <c r="L52" s="71" t="s">
        <v>24</v>
      </c>
      <c r="M52" s="71" t="s">
        <v>23</v>
      </c>
      <c r="N52" s="71" t="s">
        <v>23</v>
      </c>
      <c r="O52" s="71" t="s">
        <v>23</v>
      </c>
      <c r="P52" s="71" t="s">
        <v>23</v>
      </c>
      <c r="Q52" s="71" t="s">
        <v>35</v>
      </c>
      <c r="R52" s="72" t="s">
        <v>93</v>
      </c>
      <c r="S52" s="73" t="s">
        <v>59</v>
      </c>
      <c r="T52" s="74">
        <v>15000</v>
      </c>
      <c r="U52" s="74"/>
      <c r="V52" s="101"/>
      <c r="W52" s="74">
        <v>20830</v>
      </c>
      <c r="X52" s="75"/>
      <c r="Y52" s="75"/>
      <c r="Z52" s="75">
        <f t="shared" si="4"/>
        <v>35830</v>
      </c>
      <c r="AA52" s="73">
        <v>2018</v>
      </c>
      <c r="AB52" s="42"/>
      <c r="AC52" s="42"/>
      <c r="AD52" s="42"/>
      <c r="AE52" s="43"/>
      <c r="AF52" s="43"/>
    </row>
    <row r="53" spans="1:32" s="2" customFormat="1" ht="45" x14ac:dyDescent="0.25">
      <c r="A53" s="40"/>
      <c r="B53" s="40"/>
      <c r="C53" s="40"/>
      <c r="D53" s="40"/>
      <c r="E53" s="40"/>
      <c r="F53" s="40"/>
      <c r="G53" s="40"/>
      <c r="H53" s="40"/>
      <c r="I53" s="41"/>
      <c r="J53" s="40"/>
      <c r="K53" s="40"/>
      <c r="L53" s="40"/>
      <c r="M53" s="40"/>
      <c r="N53" s="40"/>
      <c r="O53" s="40"/>
      <c r="P53" s="40"/>
      <c r="Q53" s="40"/>
      <c r="R53" s="66" t="s">
        <v>94</v>
      </c>
      <c r="S53" s="85" t="s">
        <v>11</v>
      </c>
      <c r="T53" s="14">
        <v>0.3</v>
      </c>
      <c r="U53" s="8"/>
      <c r="V53" s="108"/>
      <c r="W53" s="8">
        <v>0.3</v>
      </c>
      <c r="X53" s="8"/>
      <c r="Y53" s="8"/>
      <c r="Z53" s="5">
        <f t="shared" si="4"/>
        <v>0.6</v>
      </c>
      <c r="AA53" s="15">
        <v>2018</v>
      </c>
      <c r="AB53" s="42"/>
      <c r="AC53" s="42"/>
      <c r="AD53" s="42"/>
      <c r="AE53" s="43"/>
      <c r="AF53" s="43"/>
    </row>
    <row r="54" spans="1:32" s="2" customFormat="1" ht="45" x14ac:dyDescent="0.25">
      <c r="A54" s="71" t="s">
        <v>23</v>
      </c>
      <c r="B54" s="71" t="s">
        <v>23</v>
      </c>
      <c r="C54" s="71" t="s">
        <v>39</v>
      </c>
      <c r="D54" s="71" t="s">
        <v>23</v>
      </c>
      <c r="E54" s="71" t="s">
        <v>33</v>
      </c>
      <c r="F54" s="71" t="s">
        <v>23</v>
      </c>
      <c r="G54" s="71" t="s">
        <v>32</v>
      </c>
      <c r="H54" s="71" t="s">
        <v>23</v>
      </c>
      <c r="I54" s="71" t="s">
        <v>31</v>
      </c>
      <c r="J54" s="71" t="s">
        <v>24</v>
      </c>
      <c r="K54" s="71" t="s">
        <v>23</v>
      </c>
      <c r="L54" s="71" t="s">
        <v>24</v>
      </c>
      <c r="M54" s="71" t="s">
        <v>23</v>
      </c>
      <c r="N54" s="71" t="s">
        <v>39</v>
      </c>
      <c r="O54" s="71"/>
      <c r="P54" s="71"/>
      <c r="Q54" s="71"/>
      <c r="R54" s="72" t="s">
        <v>95</v>
      </c>
      <c r="S54" s="73" t="s">
        <v>59</v>
      </c>
      <c r="T54" s="75"/>
      <c r="U54" s="75"/>
      <c r="V54" s="110"/>
      <c r="W54" s="75"/>
      <c r="X54" s="75"/>
      <c r="Y54" s="75"/>
      <c r="Z54" s="75"/>
      <c r="AA54" s="73"/>
      <c r="AB54" s="42"/>
      <c r="AC54" s="42"/>
      <c r="AD54" s="42"/>
      <c r="AE54" s="43"/>
      <c r="AF54" s="43"/>
    </row>
    <row r="55" spans="1:32" s="2" customFormat="1" ht="45" x14ac:dyDescent="0.25">
      <c r="A55" s="40"/>
      <c r="B55" s="40"/>
      <c r="C55" s="40"/>
      <c r="D55" s="40"/>
      <c r="E55" s="40"/>
      <c r="F55" s="40"/>
      <c r="G55" s="40"/>
      <c r="H55" s="40"/>
      <c r="I55" s="41"/>
      <c r="J55" s="40"/>
      <c r="K55" s="40"/>
      <c r="L55" s="40"/>
      <c r="M55" s="40"/>
      <c r="N55" s="40"/>
      <c r="O55" s="40"/>
      <c r="P55" s="40"/>
      <c r="Q55" s="40"/>
      <c r="R55" s="66" t="s">
        <v>96</v>
      </c>
      <c r="S55" s="85" t="s">
        <v>55</v>
      </c>
      <c r="T55" s="21"/>
      <c r="U55" s="21"/>
      <c r="V55" s="109"/>
      <c r="W55" s="21"/>
      <c r="X55" s="21"/>
      <c r="Y55" s="21"/>
      <c r="Z55" s="6"/>
      <c r="AA55" s="15"/>
      <c r="AB55" s="42"/>
      <c r="AC55" s="42"/>
      <c r="AD55" s="42"/>
      <c r="AE55" s="43"/>
      <c r="AF55" s="43"/>
    </row>
    <row r="56" spans="1:32" s="2" customFormat="1" ht="29.25" x14ac:dyDescent="0.25">
      <c r="A56" s="71" t="s">
        <v>23</v>
      </c>
      <c r="B56" s="71" t="s">
        <v>23</v>
      </c>
      <c r="C56" s="71" t="s">
        <v>39</v>
      </c>
      <c r="D56" s="71" t="s">
        <v>23</v>
      </c>
      <c r="E56" s="71" t="s">
        <v>33</v>
      </c>
      <c r="F56" s="71" t="s">
        <v>23</v>
      </c>
      <c r="G56" s="71" t="s">
        <v>32</v>
      </c>
      <c r="H56" s="71" t="s">
        <v>23</v>
      </c>
      <c r="I56" s="71" t="s">
        <v>31</v>
      </c>
      <c r="J56" s="71" t="s">
        <v>24</v>
      </c>
      <c r="K56" s="71" t="s">
        <v>23</v>
      </c>
      <c r="L56" s="71" t="s">
        <v>24</v>
      </c>
      <c r="M56" s="71" t="s">
        <v>23</v>
      </c>
      <c r="N56" s="71" t="s">
        <v>23</v>
      </c>
      <c r="O56" s="71" t="s">
        <v>23</v>
      </c>
      <c r="P56" s="71" t="s">
        <v>23</v>
      </c>
      <c r="Q56" s="71" t="s">
        <v>31</v>
      </c>
      <c r="R56" s="72" t="s">
        <v>97</v>
      </c>
      <c r="S56" s="73" t="s">
        <v>59</v>
      </c>
      <c r="T56" s="75"/>
      <c r="U56" s="74">
        <f>4000-1500-100</f>
        <v>2400</v>
      </c>
      <c r="V56" s="101"/>
      <c r="W56" s="74"/>
      <c r="X56" s="74">
        <v>54150</v>
      </c>
      <c r="Y56" s="75"/>
      <c r="Z56" s="75">
        <f t="shared" si="4"/>
        <v>56550</v>
      </c>
      <c r="AA56" s="73">
        <v>2019</v>
      </c>
      <c r="AB56" s="48"/>
      <c r="AC56" s="42"/>
      <c r="AD56" s="42"/>
      <c r="AE56" s="43"/>
      <c r="AF56" s="43"/>
    </row>
    <row r="57" spans="1:32" s="43" customFormat="1" ht="44.25" x14ac:dyDescent="0.25">
      <c r="A57" s="41"/>
      <c r="B57" s="41"/>
      <c r="C57" s="41"/>
      <c r="D57" s="41"/>
      <c r="E57" s="40"/>
      <c r="F57" s="40"/>
      <c r="G57" s="40"/>
      <c r="H57" s="40"/>
      <c r="I57" s="41"/>
      <c r="J57" s="40"/>
      <c r="K57" s="40"/>
      <c r="L57" s="40"/>
      <c r="M57" s="40"/>
      <c r="N57" s="40"/>
      <c r="O57" s="40"/>
      <c r="P57" s="40"/>
      <c r="Q57" s="40"/>
      <c r="R57" s="39" t="s">
        <v>67</v>
      </c>
      <c r="S57" s="15" t="s">
        <v>54</v>
      </c>
      <c r="T57" s="8"/>
      <c r="U57" s="21">
        <v>1</v>
      </c>
      <c r="V57" s="109"/>
      <c r="W57" s="21"/>
      <c r="X57" s="21"/>
      <c r="Y57" s="21"/>
      <c r="Z57" s="6">
        <f>U57</f>
        <v>1</v>
      </c>
      <c r="AA57" s="15">
        <v>2016</v>
      </c>
      <c r="AB57" s="48"/>
      <c r="AC57" s="42"/>
      <c r="AD57" s="42"/>
    </row>
    <row r="58" spans="1:32" s="2" customFormat="1" ht="29.25" x14ac:dyDescent="0.25">
      <c r="A58" s="40"/>
      <c r="B58" s="40"/>
      <c r="C58" s="40"/>
      <c r="D58" s="40"/>
      <c r="E58" s="40"/>
      <c r="F58" s="40"/>
      <c r="G58" s="40"/>
      <c r="H58" s="40"/>
      <c r="I58" s="41"/>
      <c r="J58" s="40"/>
      <c r="K58" s="40"/>
      <c r="L58" s="40"/>
      <c r="M58" s="40"/>
      <c r="N58" s="40"/>
      <c r="O58" s="40"/>
      <c r="P58" s="40"/>
      <c r="Q58" s="40"/>
      <c r="R58" s="39" t="s">
        <v>98</v>
      </c>
      <c r="S58" s="85" t="s">
        <v>11</v>
      </c>
      <c r="T58" s="14"/>
      <c r="U58" s="8"/>
      <c r="V58" s="108"/>
      <c r="W58" s="8"/>
      <c r="X58" s="8">
        <v>1</v>
      </c>
      <c r="Y58" s="29"/>
      <c r="Z58" s="5">
        <f t="shared" si="4"/>
        <v>1</v>
      </c>
      <c r="AA58" s="15">
        <v>2019</v>
      </c>
      <c r="AB58" s="48"/>
      <c r="AC58" s="42"/>
      <c r="AD58" s="42"/>
      <c r="AE58" s="43"/>
      <c r="AF58" s="43"/>
    </row>
    <row r="59" spans="1:32" s="2" customFormat="1" ht="29.25" x14ac:dyDescent="0.25">
      <c r="A59" s="40"/>
      <c r="B59" s="40"/>
      <c r="C59" s="40"/>
      <c r="D59" s="40"/>
      <c r="E59" s="40"/>
      <c r="F59" s="40"/>
      <c r="G59" s="40"/>
      <c r="H59" s="40"/>
      <c r="I59" s="41"/>
      <c r="J59" s="40"/>
      <c r="K59" s="40"/>
      <c r="L59" s="40"/>
      <c r="M59" s="40"/>
      <c r="N59" s="40"/>
      <c r="O59" s="40"/>
      <c r="P59" s="40"/>
      <c r="Q59" s="40"/>
      <c r="R59" s="39" t="s">
        <v>99</v>
      </c>
      <c r="S59" s="15" t="s">
        <v>60</v>
      </c>
      <c r="T59" s="8"/>
      <c r="U59" s="8"/>
      <c r="V59" s="108"/>
      <c r="W59" s="8"/>
      <c r="X59" s="8"/>
      <c r="Y59" s="8"/>
      <c r="Z59" s="5"/>
      <c r="AA59" s="15"/>
      <c r="AB59" s="48"/>
      <c r="AC59" s="42"/>
      <c r="AD59" s="42"/>
      <c r="AE59" s="43"/>
      <c r="AF59" s="43"/>
    </row>
    <row r="60" spans="1:32" s="2" customFormat="1" ht="45" x14ac:dyDescent="0.25">
      <c r="A60" s="71" t="s">
        <v>23</v>
      </c>
      <c r="B60" s="71" t="s">
        <v>23</v>
      </c>
      <c r="C60" s="71" t="s">
        <v>39</v>
      </c>
      <c r="D60" s="71" t="s">
        <v>23</v>
      </c>
      <c r="E60" s="71" t="s">
        <v>33</v>
      </c>
      <c r="F60" s="71" t="s">
        <v>23</v>
      </c>
      <c r="G60" s="71" t="s">
        <v>32</v>
      </c>
      <c r="H60" s="71" t="s">
        <v>23</v>
      </c>
      <c r="I60" s="71" t="s">
        <v>31</v>
      </c>
      <c r="J60" s="71" t="s">
        <v>24</v>
      </c>
      <c r="K60" s="71" t="s">
        <v>23</v>
      </c>
      <c r="L60" s="71" t="s">
        <v>24</v>
      </c>
      <c r="M60" s="71" t="s">
        <v>23</v>
      </c>
      <c r="N60" s="71" t="s">
        <v>23</v>
      </c>
      <c r="O60" s="71" t="s">
        <v>23</v>
      </c>
      <c r="P60" s="71" t="s">
        <v>23</v>
      </c>
      <c r="Q60" s="71" t="s">
        <v>32</v>
      </c>
      <c r="R60" s="72" t="s">
        <v>100</v>
      </c>
      <c r="S60" s="73" t="s">
        <v>59</v>
      </c>
      <c r="T60" s="75"/>
      <c r="U60" s="74">
        <f>1500+400-7-24.1</f>
        <v>1868.9</v>
      </c>
      <c r="V60" s="110"/>
      <c r="W60" s="75"/>
      <c r="X60" s="75"/>
      <c r="Y60" s="75"/>
      <c r="Z60" s="75">
        <f t="shared" si="4"/>
        <v>1868.9</v>
      </c>
      <c r="AA60" s="73">
        <v>2016</v>
      </c>
      <c r="AB60" s="48"/>
      <c r="AC60" s="42"/>
      <c r="AD60" s="42"/>
      <c r="AE60" s="43"/>
      <c r="AF60" s="43"/>
    </row>
    <row r="61" spans="1:32" s="2" customFormat="1" ht="29.25" x14ac:dyDescent="0.25">
      <c r="A61" s="40"/>
      <c r="B61" s="40"/>
      <c r="C61" s="40"/>
      <c r="D61" s="40"/>
      <c r="E61" s="40"/>
      <c r="F61" s="40"/>
      <c r="G61" s="40"/>
      <c r="H61" s="40"/>
      <c r="I61" s="41"/>
      <c r="J61" s="40"/>
      <c r="K61" s="40"/>
      <c r="L61" s="40"/>
      <c r="M61" s="40"/>
      <c r="N61" s="40"/>
      <c r="O61" s="40"/>
      <c r="P61" s="40"/>
      <c r="Q61" s="40"/>
      <c r="R61" s="39" t="s">
        <v>89</v>
      </c>
      <c r="S61" s="85" t="s">
        <v>11</v>
      </c>
      <c r="T61" s="14"/>
      <c r="U61" s="8">
        <v>0.6</v>
      </c>
      <c r="V61" s="108"/>
      <c r="W61" s="8"/>
      <c r="X61" s="8"/>
      <c r="Y61" s="8"/>
      <c r="Z61" s="5">
        <f t="shared" si="4"/>
        <v>0.6</v>
      </c>
      <c r="AA61" s="15">
        <v>2016</v>
      </c>
      <c r="AB61" s="48"/>
      <c r="AC61" s="42"/>
      <c r="AD61" s="42"/>
      <c r="AE61" s="43"/>
      <c r="AF61" s="43"/>
    </row>
    <row r="62" spans="1:32" s="2" customFormat="1" ht="29.25" x14ac:dyDescent="0.25">
      <c r="A62" s="40"/>
      <c r="B62" s="40"/>
      <c r="C62" s="40"/>
      <c r="D62" s="40"/>
      <c r="E62" s="40"/>
      <c r="F62" s="40"/>
      <c r="G62" s="40"/>
      <c r="H62" s="40"/>
      <c r="I62" s="41"/>
      <c r="J62" s="40"/>
      <c r="K62" s="40"/>
      <c r="L62" s="40"/>
      <c r="M62" s="40"/>
      <c r="N62" s="40"/>
      <c r="O62" s="40"/>
      <c r="P62" s="40"/>
      <c r="Q62" s="40"/>
      <c r="R62" s="39" t="s">
        <v>87</v>
      </c>
      <c r="S62" s="15" t="s">
        <v>60</v>
      </c>
      <c r="T62" s="8"/>
      <c r="U62" s="8">
        <v>18.7</v>
      </c>
      <c r="V62" s="108"/>
      <c r="W62" s="8"/>
      <c r="X62" s="8"/>
      <c r="Y62" s="8"/>
      <c r="Z62" s="5">
        <f t="shared" si="4"/>
        <v>18.7</v>
      </c>
      <c r="AA62" s="15">
        <v>2016</v>
      </c>
      <c r="AB62" s="48"/>
      <c r="AC62" s="42"/>
      <c r="AD62" s="42"/>
      <c r="AE62" s="43"/>
      <c r="AF62" s="43"/>
    </row>
    <row r="63" spans="1:32" s="2" customFormat="1" ht="59.25" x14ac:dyDescent="0.25">
      <c r="A63" s="71" t="s">
        <v>23</v>
      </c>
      <c r="B63" s="71" t="s">
        <v>23</v>
      </c>
      <c r="C63" s="71" t="s">
        <v>39</v>
      </c>
      <c r="D63" s="71" t="s">
        <v>23</v>
      </c>
      <c r="E63" s="71" t="s">
        <v>33</v>
      </c>
      <c r="F63" s="71" t="s">
        <v>23</v>
      </c>
      <c r="G63" s="71" t="s">
        <v>32</v>
      </c>
      <c r="H63" s="71" t="s">
        <v>23</v>
      </c>
      <c r="I63" s="71" t="s">
        <v>31</v>
      </c>
      <c r="J63" s="71" t="s">
        <v>24</v>
      </c>
      <c r="K63" s="71" t="s">
        <v>23</v>
      </c>
      <c r="L63" s="71" t="s">
        <v>24</v>
      </c>
      <c r="M63" s="71" t="s">
        <v>24</v>
      </c>
      <c r="N63" s="71" t="s">
        <v>23</v>
      </c>
      <c r="O63" s="71"/>
      <c r="P63" s="71"/>
      <c r="Q63" s="71"/>
      <c r="R63" s="72" t="s">
        <v>101</v>
      </c>
      <c r="S63" s="73" t="s">
        <v>59</v>
      </c>
      <c r="T63" s="75"/>
      <c r="U63" s="75"/>
      <c r="V63" s="110"/>
      <c r="W63" s="75"/>
      <c r="X63" s="75"/>
      <c r="Y63" s="75"/>
      <c r="Z63" s="75"/>
      <c r="AA63" s="73"/>
      <c r="AB63" s="42"/>
      <c r="AC63" s="42"/>
      <c r="AD63" s="42"/>
      <c r="AE63" s="43"/>
      <c r="AF63" s="43"/>
    </row>
    <row r="64" spans="1:32" s="43" customFormat="1" ht="44.25" x14ac:dyDescent="0.25">
      <c r="A64" s="40"/>
      <c r="B64" s="40"/>
      <c r="C64" s="40"/>
      <c r="D64" s="40"/>
      <c r="E64" s="40"/>
      <c r="F64" s="40"/>
      <c r="G64" s="40"/>
      <c r="H64" s="40"/>
      <c r="I64" s="41"/>
      <c r="J64" s="40"/>
      <c r="K64" s="40"/>
      <c r="L64" s="40"/>
      <c r="M64" s="40"/>
      <c r="N64" s="40"/>
      <c r="O64" s="40"/>
      <c r="P64" s="40"/>
      <c r="Q64" s="40"/>
      <c r="R64" s="39" t="s">
        <v>64</v>
      </c>
      <c r="S64" s="15" t="s">
        <v>54</v>
      </c>
      <c r="T64" s="21"/>
      <c r="U64" s="21"/>
      <c r="V64" s="112"/>
      <c r="W64" s="21"/>
      <c r="X64" s="21"/>
      <c r="Y64" s="21"/>
      <c r="Z64" s="6"/>
      <c r="AA64" s="15"/>
      <c r="AB64" s="42"/>
      <c r="AC64" s="42"/>
      <c r="AD64" s="42"/>
    </row>
    <row r="65" spans="1:32" s="2" customFormat="1" ht="29.25" x14ac:dyDescent="0.25">
      <c r="A65" s="71" t="s">
        <v>23</v>
      </c>
      <c r="B65" s="71" t="s">
        <v>23</v>
      </c>
      <c r="C65" s="71" t="s">
        <v>39</v>
      </c>
      <c r="D65" s="71" t="s">
        <v>23</v>
      </c>
      <c r="E65" s="71" t="s">
        <v>33</v>
      </c>
      <c r="F65" s="71" t="s">
        <v>23</v>
      </c>
      <c r="G65" s="71" t="s">
        <v>32</v>
      </c>
      <c r="H65" s="71" t="s">
        <v>23</v>
      </c>
      <c r="I65" s="71" t="s">
        <v>31</v>
      </c>
      <c r="J65" s="71" t="s">
        <v>24</v>
      </c>
      <c r="K65" s="71" t="s">
        <v>23</v>
      </c>
      <c r="L65" s="71" t="s">
        <v>24</v>
      </c>
      <c r="M65" s="71" t="s">
        <v>23</v>
      </c>
      <c r="N65" s="71" t="s">
        <v>23</v>
      </c>
      <c r="O65" s="71" t="s">
        <v>23</v>
      </c>
      <c r="P65" s="71" t="s">
        <v>24</v>
      </c>
      <c r="Q65" s="71" t="s">
        <v>24</v>
      </c>
      <c r="R65" s="72" t="s">
        <v>63</v>
      </c>
      <c r="S65" s="73" t="s">
        <v>59</v>
      </c>
      <c r="T65" s="74">
        <v>2000</v>
      </c>
      <c r="U65" s="74">
        <v>1051</v>
      </c>
      <c r="V65" s="74"/>
      <c r="W65" s="75"/>
      <c r="X65" s="75"/>
      <c r="Y65" s="75"/>
      <c r="Z65" s="75">
        <f>T65+U65+V65+W65+X65+Y65</f>
        <v>3051</v>
      </c>
      <c r="AA65" s="73">
        <v>2017</v>
      </c>
      <c r="AB65" s="94"/>
      <c r="AC65" s="42"/>
      <c r="AD65" s="42"/>
      <c r="AE65" s="43"/>
      <c r="AF65" s="43"/>
    </row>
    <row r="66" spans="1:32" s="43" customFormat="1" ht="31.9" customHeight="1" x14ac:dyDescent="0.25">
      <c r="A66" s="40"/>
      <c r="B66" s="40"/>
      <c r="C66" s="40"/>
      <c r="D66" s="40"/>
      <c r="E66" s="40"/>
      <c r="F66" s="40"/>
      <c r="G66" s="40"/>
      <c r="H66" s="40"/>
      <c r="I66" s="41"/>
      <c r="J66" s="40"/>
      <c r="K66" s="40"/>
      <c r="L66" s="40"/>
      <c r="M66" s="40"/>
      <c r="N66" s="40"/>
      <c r="O66" s="40"/>
      <c r="P66" s="40"/>
      <c r="Q66" s="40"/>
      <c r="R66" s="39" t="s">
        <v>64</v>
      </c>
      <c r="S66" s="15" t="s">
        <v>54</v>
      </c>
      <c r="T66" s="21">
        <v>1</v>
      </c>
      <c r="U66" s="21">
        <v>1</v>
      </c>
      <c r="V66" s="112"/>
      <c r="W66" s="21"/>
      <c r="X66" s="21"/>
      <c r="Y66" s="21"/>
      <c r="Z66" s="6">
        <v>1</v>
      </c>
      <c r="AA66" s="15">
        <v>2016</v>
      </c>
      <c r="AB66" s="42"/>
      <c r="AC66" s="42"/>
      <c r="AD66" s="42"/>
    </row>
    <row r="67" spans="1:32" s="43" customFormat="1" ht="44.25" x14ac:dyDescent="0.25">
      <c r="A67" s="40"/>
      <c r="B67" s="40"/>
      <c r="C67" s="40"/>
      <c r="D67" s="40"/>
      <c r="E67" s="40"/>
      <c r="F67" s="40"/>
      <c r="G67" s="40"/>
      <c r="H67" s="40"/>
      <c r="I67" s="41"/>
      <c r="J67" s="40"/>
      <c r="K67" s="40"/>
      <c r="L67" s="40"/>
      <c r="M67" s="40"/>
      <c r="N67" s="40"/>
      <c r="O67" s="40"/>
      <c r="P67" s="40"/>
      <c r="Q67" s="40"/>
      <c r="R67" s="39" t="s">
        <v>198</v>
      </c>
      <c r="S67" s="15" t="s">
        <v>11</v>
      </c>
      <c r="T67" s="8"/>
      <c r="U67" s="8"/>
      <c r="V67" s="8"/>
      <c r="W67" s="8"/>
      <c r="X67" s="8"/>
      <c r="Y67" s="8"/>
      <c r="Z67" s="5">
        <f>SUM(T67:Y67)</f>
        <v>0</v>
      </c>
      <c r="AA67" s="18">
        <v>2017</v>
      </c>
      <c r="AB67" s="42"/>
      <c r="AC67" s="42"/>
      <c r="AD67" s="42"/>
    </row>
    <row r="68" spans="1:32" s="2" customFormat="1" ht="44.25" x14ac:dyDescent="0.25">
      <c r="A68" s="71" t="s">
        <v>23</v>
      </c>
      <c r="B68" s="71" t="s">
        <v>23</v>
      </c>
      <c r="C68" s="71" t="s">
        <v>39</v>
      </c>
      <c r="D68" s="71" t="s">
        <v>23</v>
      </c>
      <c r="E68" s="71" t="s">
        <v>33</v>
      </c>
      <c r="F68" s="71" t="s">
        <v>23</v>
      </c>
      <c r="G68" s="71" t="s">
        <v>32</v>
      </c>
      <c r="H68" s="71" t="s">
        <v>23</v>
      </c>
      <c r="I68" s="71" t="s">
        <v>31</v>
      </c>
      <c r="J68" s="71" t="s">
        <v>24</v>
      </c>
      <c r="K68" s="71" t="s">
        <v>23</v>
      </c>
      <c r="L68" s="71" t="s">
        <v>24</v>
      </c>
      <c r="M68" s="71" t="s">
        <v>23</v>
      </c>
      <c r="N68" s="71" t="s">
        <v>23</v>
      </c>
      <c r="O68" s="71" t="s">
        <v>23</v>
      </c>
      <c r="P68" s="71" t="s">
        <v>23</v>
      </c>
      <c r="Q68" s="71" t="s">
        <v>23</v>
      </c>
      <c r="R68" s="72" t="s">
        <v>58</v>
      </c>
      <c r="S68" s="73" t="s">
        <v>59</v>
      </c>
      <c r="T68" s="75">
        <f>T69+T70</f>
        <v>1711</v>
      </c>
      <c r="U68" s="75">
        <f>U69+U70</f>
        <v>4009.9999999999995</v>
      </c>
      <c r="V68" s="110"/>
      <c r="W68" s="75"/>
      <c r="X68" s="75"/>
      <c r="Y68" s="75"/>
      <c r="Z68" s="75">
        <f>T68+U68+V68+W68+X68+Y68</f>
        <v>5721</v>
      </c>
      <c r="AA68" s="73">
        <v>2016</v>
      </c>
      <c r="AB68" s="42"/>
      <c r="AC68" s="42"/>
      <c r="AD68" s="42"/>
      <c r="AE68" s="43"/>
      <c r="AF68" s="43"/>
    </row>
    <row r="69" spans="1:32" s="2" customFormat="1" ht="44.25" x14ac:dyDescent="0.25">
      <c r="A69" s="71" t="s">
        <v>23</v>
      </c>
      <c r="B69" s="71" t="s">
        <v>23</v>
      </c>
      <c r="C69" s="71" t="s">
        <v>39</v>
      </c>
      <c r="D69" s="71" t="s">
        <v>23</v>
      </c>
      <c r="E69" s="71" t="s">
        <v>33</v>
      </c>
      <c r="F69" s="71" t="s">
        <v>23</v>
      </c>
      <c r="G69" s="71" t="s">
        <v>32</v>
      </c>
      <c r="H69" s="71" t="s">
        <v>23</v>
      </c>
      <c r="I69" s="71" t="s">
        <v>31</v>
      </c>
      <c r="J69" s="71" t="s">
        <v>24</v>
      </c>
      <c r="K69" s="71" t="s">
        <v>39</v>
      </c>
      <c r="L69" s="71" t="s">
        <v>35</v>
      </c>
      <c r="M69" s="71" t="s">
        <v>34</v>
      </c>
      <c r="N69" s="71" t="s">
        <v>25</v>
      </c>
      <c r="O69" s="71"/>
      <c r="P69" s="71"/>
      <c r="Q69" s="71"/>
      <c r="R69" s="72" t="s">
        <v>58</v>
      </c>
      <c r="S69" s="73" t="s">
        <v>59</v>
      </c>
      <c r="T69" s="74">
        <v>1711</v>
      </c>
      <c r="U69" s="74"/>
      <c r="V69" s="110"/>
      <c r="W69" s="74"/>
      <c r="X69" s="74"/>
      <c r="Y69" s="74"/>
      <c r="Z69" s="75">
        <f>T69+U69+V69+W69+X69+Y69</f>
        <v>1711</v>
      </c>
      <c r="AA69" s="73">
        <v>2015</v>
      </c>
      <c r="AB69" s="42"/>
      <c r="AC69" s="42"/>
      <c r="AD69" s="42"/>
      <c r="AE69" s="43"/>
      <c r="AF69" s="43"/>
    </row>
    <row r="70" spans="1:32" s="2" customFormat="1" ht="44.25" x14ac:dyDescent="0.25">
      <c r="A70" s="71" t="s">
        <v>23</v>
      </c>
      <c r="B70" s="71" t="s">
        <v>23</v>
      </c>
      <c r="C70" s="71" t="s">
        <v>39</v>
      </c>
      <c r="D70" s="71" t="s">
        <v>23</v>
      </c>
      <c r="E70" s="71" t="s">
        <v>33</v>
      </c>
      <c r="F70" s="71" t="s">
        <v>23</v>
      </c>
      <c r="G70" s="71" t="s">
        <v>32</v>
      </c>
      <c r="H70" s="71" t="s">
        <v>23</v>
      </c>
      <c r="I70" s="71" t="s">
        <v>31</v>
      </c>
      <c r="J70" s="71" t="s">
        <v>24</v>
      </c>
      <c r="K70" s="71" t="s">
        <v>23</v>
      </c>
      <c r="L70" s="71" t="s">
        <v>24</v>
      </c>
      <c r="M70" s="71" t="s">
        <v>24</v>
      </c>
      <c r="N70" s="71" t="s">
        <v>23</v>
      </c>
      <c r="O70" s="71" t="s">
        <v>39</v>
      </c>
      <c r="P70" s="71" t="s">
        <v>25</v>
      </c>
      <c r="Q70" s="71" t="s">
        <v>180</v>
      </c>
      <c r="R70" s="72" t="s">
        <v>58</v>
      </c>
      <c r="S70" s="73" t="s">
        <v>59</v>
      </c>
      <c r="T70" s="75"/>
      <c r="U70" s="74">
        <f>6964.9-2954.9</f>
        <v>4009.9999999999995</v>
      </c>
      <c r="V70" s="110"/>
      <c r="W70" s="74"/>
      <c r="X70" s="74"/>
      <c r="Y70" s="74"/>
      <c r="Z70" s="75">
        <f>T70+U70+V70+W70+X70+Y70</f>
        <v>4009.9999999999995</v>
      </c>
      <c r="AA70" s="73">
        <v>2016</v>
      </c>
      <c r="AB70" s="97"/>
      <c r="AC70" s="42"/>
      <c r="AD70" s="42"/>
      <c r="AE70" s="43"/>
      <c r="AF70" s="43"/>
    </row>
    <row r="71" spans="1:32" s="43" customFormat="1" ht="29.25" x14ac:dyDescent="0.25">
      <c r="A71" s="40"/>
      <c r="B71" s="40"/>
      <c r="C71" s="40"/>
      <c r="D71" s="40"/>
      <c r="E71" s="40"/>
      <c r="F71" s="40"/>
      <c r="G71" s="40"/>
      <c r="H71" s="40"/>
      <c r="I71" s="41"/>
      <c r="J71" s="40"/>
      <c r="K71" s="40"/>
      <c r="L71" s="40"/>
      <c r="M71" s="40"/>
      <c r="N71" s="40"/>
      <c r="O71" s="40"/>
      <c r="P71" s="40"/>
      <c r="Q71" s="40"/>
      <c r="R71" s="39" t="s">
        <v>65</v>
      </c>
      <c r="S71" s="15" t="s">
        <v>54</v>
      </c>
      <c r="T71" s="21">
        <v>1</v>
      </c>
      <c r="U71" s="21"/>
      <c r="V71" s="112"/>
      <c r="W71" s="21"/>
      <c r="X71" s="21"/>
      <c r="Y71" s="21"/>
      <c r="Z71" s="6">
        <f>T71</f>
        <v>1</v>
      </c>
      <c r="AA71" s="15">
        <v>2015</v>
      </c>
      <c r="AB71" s="42"/>
      <c r="AC71" s="42"/>
      <c r="AD71" s="42"/>
    </row>
    <row r="72" spans="1:32" s="43" customFormat="1" ht="44.25" x14ac:dyDescent="0.25">
      <c r="A72" s="40"/>
      <c r="B72" s="40"/>
      <c r="C72" s="40"/>
      <c r="D72" s="40"/>
      <c r="E72" s="40"/>
      <c r="F72" s="40"/>
      <c r="G72" s="40"/>
      <c r="H72" s="40"/>
      <c r="I72" s="41"/>
      <c r="J72" s="40"/>
      <c r="K72" s="40"/>
      <c r="L72" s="40"/>
      <c r="M72" s="40"/>
      <c r="N72" s="40"/>
      <c r="O72" s="40"/>
      <c r="P72" s="40"/>
      <c r="Q72" s="40"/>
      <c r="R72" s="39" t="s">
        <v>181</v>
      </c>
      <c r="S72" s="15" t="s">
        <v>54</v>
      </c>
      <c r="T72" s="21">
        <v>1</v>
      </c>
      <c r="U72" s="21">
        <v>1</v>
      </c>
      <c r="V72" s="112"/>
      <c r="W72" s="21"/>
      <c r="X72" s="21"/>
      <c r="Y72" s="21"/>
      <c r="Z72" s="6">
        <f>T72</f>
        <v>1</v>
      </c>
      <c r="AA72" s="15">
        <v>2016</v>
      </c>
      <c r="AB72" s="42"/>
      <c r="AC72" s="42"/>
      <c r="AD72" s="42"/>
    </row>
    <row r="73" spans="1:32" s="43" customFormat="1" ht="46.15" customHeight="1" x14ac:dyDescent="0.25">
      <c r="A73" s="71" t="s">
        <v>23</v>
      </c>
      <c r="B73" s="71" t="s">
        <v>23</v>
      </c>
      <c r="C73" s="71" t="s">
        <v>39</v>
      </c>
      <c r="D73" s="71" t="s">
        <v>23</v>
      </c>
      <c r="E73" s="71" t="s">
        <v>33</v>
      </c>
      <c r="F73" s="71" t="s">
        <v>23</v>
      </c>
      <c r="G73" s="71" t="s">
        <v>32</v>
      </c>
      <c r="H73" s="71" t="s">
        <v>23</v>
      </c>
      <c r="I73" s="71" t="s">
        <v>31</v>
      </c>
      <c r="J73" s="71" t="s">
        <v>24</v>
      </c>
      <c r="K73" s="71" t="s">
        <v>23</v>
      </c>
      <c r="L73" s="71" t="s">
        <v>24</v>
      </c>
      <c r="M73" s="71" t="s">
        <v>24</v>
      </c>
      <c r="N73" s="71" t="s">
        <v>25</v>
      </c>
      <c r="O73" s="71"/>
      <c r="P73" s="71"/>
      <c r="Q73" s="71"/>
      <c r="R73" s="72" t="s">
        <v>68</v>
      </c>
      <c r="S73" s="73" t="s">
        <v>59</v>
      </c>
      <c r="T73" s="75">
        <f>1395.3-311</f>
        <v>1084.3</v>
      </c>
      <c r="U73" s="74"/>
      <c r="V73" s="110"/>
      <c r="W73" s="74"/>
      <c r="X73" s="74"/>
      <c r="Y73" s="74"/>
      <c r="Z73" s="75">
        <f>T73</f>
        <v>1084.3</v>
      </c>
      <c r="AA73" s="73">
        <v>2015</v>
      </c>
      <c r="AB73" s="47"/>
      <c r="AC73" s="42"/>
      <c r="AD73" s="42"/>
    </row>
    <row r="74" spans="1:32" s="43" customFormat="1" ht="29.25" x14ac:dyDescent="0.25">
      <c r="A74" s="40"/>
      <c r="B74" s="40"/>
      <c r="C74" s="40"/>
      <c r="D74" s="40"/>
      <c r="E74" s="40"/>
      <c r="F74" s="40"/>
      <c r="G74" s="40"/>
      <c r="H74" s="40"/>
      <c r="I74" s="41"/>
      <c r="J74" s="40"/>
      <c r="K74" s="40"/>
      <c r="L74" s="40"/>
      <c r="M74" s="40"/>
      <c r="N74" s="40"/>
      <c r="O74" s="40"/>
      <c r="P74" s="40"/>
      <c r="Q74" s="40"/>
      <c r="R74" s="39" t="s">
        <v>69</v>
      </c>
      <c r="S74" s="15" t="s">
        <v>54</v>
      </c>
      <c r="T74" s="21">
        <v>1</v>
      </c>
      <c r="U74" s="21"/>
      <c r="V74" s="112"/>
      <c r="W74" s="21"/>
      <c r="X74" s="21"/>
      <c r="Y74" s="21"/>
      <c r="Z74" s="6">
        <f>T74</f>
        <v>1</v>
      </c>
      <c r="AA74" s="15">
        <v>2015</v>
      </c>
      <c r="AB74" s="42"/>
      <c r="AC74" s="42"/>
      <c r="AD74" s="42"/>
    </row>
    <row r="75" spans="1:32" s="65" customFormat="1" ht="42.75" x14ac:dyDescent="0.25">
      <c r="A75" s="63" t="s">
        <v>23</v>
      </c>
      <c r="B75" s="63" t="s">
        <v>24</v>
      </c>
      <c r="C75" s="63" t="s">
        <v>25</v>
      </c>
      <c r="D75" s="63" t="s">
        <v>23</v>
      </c>
      <c r="E75" s="63" t="s">
        <v>33</v>
      </c>
      <c r="F75" s="63" t="s">
        <v>23</v>
      </c>
      <c r="G75" s="63" t="s">
        <v>32</v>
      </c>
      <c r="H75" s="63" t="s">
        <v>23</v>
      </c>
      <c r="I75" s="63" t="s">
        <v>31</v>
      </c>
      <c r="J75" s="63" t="s">
        <v>24</v>
      </c>
      <c r="K75" s="63" t="s">
        <v>23</v>
      </c>
      <c r="L75" s="63" t="s">
        <v>25</v>
      </c>
      <c r="M75" s="63" t="s">
        <v>23</v>
      </c>
      <c r="N75" s="63" t="s">
        <v>23</v>
      </c>
      <c r="O75" s="63" t="s">
        <v>23</v>
      </c>
      <c r="P75" s="63" t="s">
        <v>23</v>
      </c>
      <c r="Q75" s="63" t="s">
        <v>23</v>
      </c>
      <c r="R75" s="64" t="s">
        <v>37</v>
      </c>
      <c r="S75" s="28" t="s">
        <v>59</v>
      </c>
      <c r="T75" s="16">
        <f t="shared" ref="T75:Y75" si="11">T77+T81</f>
        <v>259621.5</v>
      </c>
      <c r="U75" s="16">
        <f t="shared" si="11"/>
        <v>238774.5</v>
      </c>
      <c r="V75" s="16">
        <f t="shared" si="11"/>
        <v>25047.4</v>
      </c>
      <c r="W75" s="16">
        <f t="shared" si="11"/>
        <v>34422.1</v>
      </c>
      <c r="X75" s="16">
        <f t="shared" si="11"/>
        <v>29348</v>
      </c>
      <c r="Y75" s="16">
        <f t="shared" si="11"/>
        <v>19671.2</v>
      </c>
      <c r="Z75" s="16">
        <f t="shared" si="4"/>
        <v>606884.69999999995</v>
      </c>
      <c r="AA75" s="28">
        <v>2020</v>
      </c>
      <c r="AB75" s="42"/>
      <c r="AC75" s="42"/>
      <c r="AD75" s="42"/>
      <c r="AE75" s="43"/>
      <c r="AF75" s="43"/>
    </row>
    <row r="76" spans="1:32" s="2" customFormat="1" ht="44.25" x14ac:dyDescent="0.25">
      <c r="A76" s="40"/>
      <c r="B76" s="40"/>
      <c r="C76" s="40"/>
      <c r="D76" s="40"/>
      <c r="E76" s="40"/>
      <c r="F76" s="40"/>
      <c r="G76" s="40"/>
      <c r="H76" s="40"/>
      <c r="I76" s="41"/>
      <c r="J76" s="40"/>
      <c r="K76" s="40"/>
      <c r="L76" s="40"/>
      <c r="M76" s="40"/>
      <c r="N76" s="40"/>
      <c r="O76" s="40"/>
      <c r="P76" s="40"/>
      <c r="Q76" s="40"/>
      <c r="R76" s="39" t="s">
        <v>102</v>
      </c>
      <c r="S76" s="15" t="s">
        <v>60</v>
      </c>
      <c r="T76" s="8">
        <f>T80+T85</f>
        <v>223.1</v>
      </c>
      <c r="U76" s="8">
        <f>U80+U94</f>
        <v>315.7</v>
      </c>
      <c r="V76" s="8">
        <f>V80+V94</f>
        <v>1.8</v>
      </c>
      <c r="W76" s="8">
        <f>W80+W94</f>
        <v>20.8</v>
      </c>
      <c r="X76" s="8">
        <f>X80+X94</f>
        <v>19</v>
      </c>
      <c r="Y76" s="8">
        <f>Y80+Y94</f>
        <v>18.2</v>
      </c>
      <c r="Z76" s="5">
        <f t="shared" si="4"/>
        <v>598.59999999999991</v>
      </c>
      <c r="AA76" s="15">
        <v>2020</v>
      </c>
      <c r="AB76" s="42"/>
      <c r="AC76" s="42"/>
      <c r="AD76" s="42"/>
      <c r="AE76" s="43"/>
      <c r="AF76" s="43"/>
    </row>
    <row r="77" spans="1:32" ht="30" x14ac:dyDescent="0.25">
      <c r="A77" s="71" t="s">
        <v>23</v>
      </c>
      <c r="B77" s="71" t="s">
        <v>24</v>
      </c>
      <c r="C77" s="71" t="s">
        <v>25</v>
      </c>
      <c r="D77" s="71" t="s">
        <v>23</v>
      </c>
      <c r="E77" s="71" t="s">
        <v>33</v>
      </c>
      <c r="F77" s="71" t="s">
        <v>23</v>
      </c>
      <c r="G77" s="71" t="s">
        <v>32</v>
      </c>
      <c r="H77" s="71" t="s">
        <v>23</v>
      </c>
      <c r="I77" s="71" t="s">
        <v>31</v>
      </c>
      <c r="J77" s="71" t="s">
        <v>24</v>
      </c>
      <c r="K77" s="71" t="s">
        <v>23</v>
      </c>
      <c r="L77" s="71" t="s">
        <v>25</v>
      </c>
      <c r="M77" s="71" t="s">
        <v>23</v>
      </c>
      <c r="N77" s="71" t="s">
        <v>23</v>
      </c>
      <c r="O77" s="71" t="s">
        <v>23</v>
      </c>
      <c r="P77" s="71" t="s">
        <v>23</v>
      </c>
      <c r="Q77" s="71" t="s">
        <v>23</v>
      </c>
      <c r="R77" s="72" t="s">
        <v>103</v>
      </c>
      <c r="S77" s="73" t="s">
        <v>59</v>
      </c>
      <c r="T77" s="75">
        <f>28017.3+2000-10639.7</f>
        <v>19377.599999999999</v>
      </c>
      <c r="U77" s="75">
        <f>10000+2950-1039.8-1000</f>
        <v>10910.2</v>
      </c>
      <c r="V77" s="75">
        <v>13919.5</v>
      </c>
      <c r="W77" s="75">
        <v>15000</v>
      </c>
      <c r="X77" s="75">
        <v>8000</v>
      </c>
      <c r="Y77" s="75">
        <v>2958.3</v>
      </c>
      <c r="Z77" s="75">
        <f t="shared" si="4"/>
        <v>70165.600000000006</v>
      </c>
      <c r="AA77" s="73">
        <v>2020</v>
      </c>
      <c r="AB77" s="47"/>
    </row>
    <row r="78" spans="1:32" ht="13.15" hidden="1" customHeight="1" x14ac:dyDescent="0.25">
      <c r="A78" s="41"/>
      <c r="B78" s="41"/>
      <c r="C78" s="41"/>
      <c r="D78" s="41"/>
      <c r="E78" s="41"/>
      <c r="F78" s="41"/>
      <c r="G78" s="41"/>
      <c r="H78" s="41"/>
      <c r="I78" s="41"/>
      <c r="J78" s="41"/>
      <c r="K78" s="41"/>
      <c r="L78" s="41"/>
      <c r="M78" s="41"/>
      <c r="N78" s="41"/>
      <c r="O78" s="41"/>
      <c r="P78" s="41"/>
      <c r="Q78" s="41"/>
      <c r="R78" s="17" t="s">
        <v>104</v>
      </c>
      <c r="S78" s="15" t="s">
        <v>1</v>
      </c>
      <c r="T78" s="8"/>
      <c r="U78" s="8">
        <f>T78*110.96%</f>
        <v>0</v>
      </c>
      <c r="V78" s="5">
        <f>U78*105.3%</f>
        <v>0</v>
      </c>
      <c r="W78" s="5">
        <f>V78*105.1%</f>
        <v>0</v>
      </c>
      <c r="X78" s="5">
        <f>W78*104.9%</f>
        <v>0</v>
      </c>
      <c r="Y78" s="5"/>
      <c r="Z78" s="10">
        <f t="shared" si="4"/>
        <v>0</v>
      </c>
      <c r="AA78" s="15">
        <v>2019</v>
      </c>
      <c r="AB78" s="47"/>
    </row>
    <row r="79" spans="1:32" ht="44.25" x14ac:dyDescent="0.25">
      <c r="A79" s="40"/>
      <c r="B79" s="40"/>
      <c r="C79" s="40"/>
      <c r="D79" s="40"/>
      <c r="E79" s="40"/>
      <c r="F79" s="40"/>
      <c r="G79" s="40"/>
      <c r="H79" s="40"/>
      <c r="I79" s="41"/>
      <c r="J79" s="40"/>
      <c r="K79" s="40"/>
      <c r="L79" s="40"/>
      <c r="M79" s="40"/>
      <c r="N79" s="40"/>
      <c r="O79" s="40"/>
      <c r="P79" s="40"/>
      <c r="Q79" s="40"/>
      <c r="R79" s="39" t="s">
        <v>105</v>
      </c>
      <c r="S79" s="15" t="s">
        <v>55</v>
      </c>
      <c r="T79" s="21">
        <v>2</v>
      </c>
      <c r="U79" s="21">
        <v>1</v>
      </c>
      <c r="V79" s="21">
        <v>1</v>
      </c>
      <c r="W79" s="21">
        <v>1</v>
      </c>
      <c r="X79" s="21"/>
      <c r="Y79" s="21"/>
      <c r="Z79" s="6">
        <f t="shared" si="4"/>
        <v>5</v>
      </c>
      <c r="AA79" s="15">
        <v>2018</v>
      </c>
      <c r="AB79" s="47"/>
    </row>
    <row r="80" spans="1:32" ht="45" x14ac:dyDescent="0.25">
      <c r="A80" s="41"/>
      <c r="B80" s="41"/>
      <c r="C80" s="41"/>
      <c r="D80" s="41"/>
      <c r="E80" s="41"/>
      <c r="F80" s="41"/>
      <c r="G80" s="41"/>
      <c r="H80" s="41"/>
      <c r="I80" s="41"/>
      <c r="J80" s="41"/>
      <c r="K80" s="41"/>
      <c r="L80" s="41"/>
      <c r="M80" s="41"/>
      <c r="N80" s="41"/>
      <c r="O80" s="41"/>
      <c r="P80" s="41"/>
      <c r="Q80" s="41"/>
      <c r="R80" s="17" t="s">
        <v>106</v>
      </c>
      <c r="S80" s="15" t="s">
        <v>60</v>
      </c>
      <c r="T80" s="8">
        <v>8</v>
      </c>
      <c r="U80" s="8">
        <v>6.8</v>
      </c>
      <c r="V80" s="8">
        <v>1.8</v>
      </c>
      <c r="W80" s="8">
        <v>1.8</v>
      </c>
      <c r="X80" s="8">
        <v>1</v>
      </c>
      <c r="Y80" s="8">
        <v>0.2</v>
      </c>
      <c r="Z80" s="5">
        <f t="shared" si="4"/>
        <v>19.600000000000001</v>
      </c>
      <c r="AA80" s="15">
        <v>2020</v>
      </c>
    </row>
    <row r="81" spans="1:32" ht="30" x14ac:dyDescent="0.25">
      <c r="A81" s="71"/>
      <c r="B81" s="71"/>
      <c r="C81" s="71"/>
      <c r="D81" s="71" t="s">
        <v>23</v>
      </c>
      <c r="E81" s="71" t="s">
        <v>33</v>
      </c>
      <c r="F81" s="71" t="s">
        <v>23</v>
      </c>
      <c r="G81" s="71" t="s">
        <v>32</v>
      </c>
      <c r="H81" s="71" t="s">
        <v>23</v>
      </c>
      <c r="I81" s="71" t="s">
        <v>31</v>
      </c>
      <c r="J81" s="71" t="s">
        <v>24</v>
      </c>
      <c r="K81" s="71" t="s">
        <v>23</v>
      </c>
      <c r="L81" s="71" t="s">
        <v>25</v>
      </c>
      <c r="M81" s="71" t="s">
        <v>23</v>
      </c>
      <c r="N81" s="71" t="s">
        <v>23</v>
      </c>
      <c r="O81" s="71" t="s">
        <v>23</v>
      </c>
      <c r="P81" s="71" t="s">
        <v>23</v>
      </c>
      <c r="Q81" s="71" t="s">
        <v>23</v>
      </c>
      <c r="R81" s="72" t="s">
        <v>107</v>
      </c>
      <c r="S81" s="73" t="s">
        <v>59</v>
      </c>
      <c r="T81" s="75">
        <f>T82+T83</f>
        <v>240243.9</v>
      </c>
      <c r="U81" s="75">
        <f>U86+U88+U91+U92+U93</f>
        <v>227864.3</v>
      </c>
      <c r="V81" s="75">
        <f>V86+V88+V91</f>
        <v>11127.9</v>
      </c>
      <c r="W81" s="75">
        <f t="shared" ref="W81:Y81" si="12">W86+W88+W91</f>
        <v>19422.099999999999</v>
      </c>
      <c r="X81" s="75">
        <f t="shared" si="12"/>
        <v>21348</v>
      </c>
      <c r="Y81" s="75">
        <f t="shared" si="12"/>
        <v>16712.900000000001</v>
      </c>
      <c r="Z81" s="75">
        <f>Z82+Z83+Z84</f>
        <v>536719.1</v>
      </c>
      <c r="AA81" s="73">
        <v>2020</v>
      </c>
    </row>
    <row r="82" spans="1:32" ht="30" x14ac:dyDescent="0.25">
      <c r="A82" s="71"/>
      <c r="B82" s="71"/>
      <c r="C82" s="71"/>
      <c r="D82" s="71" t="s">
        <v>23</v>
      </c>
      <c r="E82" s="71" t="s">
        <v>33</v>
      </c>
      <c r="F82" s="71" t="s">
        <v>23</v>
      </c>
      <c r="G82" s="71" t="s">
        <v>32</v>
      </c>
      <c r="H82" s="71" t="s">
        <v>23</v>
      </c>
      <c r="I82" s="71" t="s">
        <v>31</v>
      </c>
      <c r="J82" s="71" t="s">
        <v>24</v>
      </c>
      <c r="K82" s="71" t="s">
        <v>25</v>
      </c>
      <c r="L82" s="71" t="s">
        <v>23</v>
      </c>
      <c r="M82" s="71" t="s">
        <v>23</v>
      </c>
      <c r="N82" s="71" t="s">
        <v>23</v>
      </c>
      <c r="O82" s="71" t="s">
        <v>23</v>
      </c>
      <c r="P82" s="71" t="s">
        <v>23</v>
      </c>
      <c r="Q82" s="71" t="s">
        <v>23</v>
      </c>
      <c r="R82" s="72" t="s">
        <v>107</v>
      </c>
      <c r="S82" s="73" t="s">
        <v>59</v>
      </c>
      <c r="T82" s="75">
        <f>T86+T88+T91</f>
        <v>206053.3</v>
      </c>
      <c r="U82" s="75">
        <f>U91</f>
        <v>27864.3</v>
      </c>
      <c r="V82" s="75">
        <f t="shared" ref="V82:Y82" si="13">V91</f>
        <v>11127.9</v>
      </c>
      <c r="W82" s="75">
        <f t="shared" si="13"/>
        <v>19422.099999999999</v>
      </c>
      <c r="X82" s="75">
        <f t="shared" si="13"/>
        <v>21348</v>
      </c>
      <c r="Y82" s="75">
        <f t="shared" si="13"/>
        <v>16712.900000000001</v>
      </c>
      <c r="Z82" s="75">
        <f t="shared" si="4"/>
        <v>302528.5</v>
      </c>
      <c r="AA82" s="73">
        <v>2020</v>
      </c>
    </row>
    <row r="83" spans="1:32" ht="30" x14ac:dyDescent="0.25">
      <c r="A83" s="71"/>
      <c r="B83" s="71"/>
      <c r="C83" s="71"/>
      <c r="D83" s="71" t="s">
        <v>23</v>
      </c>
      <c r="E83" s="71" t="s">
        <v>33</v>
      </c>
      <c r="F83" s="71" t="s">
        <v>23</v>
      </c>
      <c r="G83" s="71" t="s">
        <v>32</v>
      </c>
      <c r="H83" s="71" t="s">
        <v>23</v>
      </c>
      <c r="I83" s="71" t="s">
        <v>31</v>
      </c>
      <c r="J83" s="71" t="s">
        <v>24</v>
      </c>
      <c r="K83" s="71" t="s">
        <v>35</v>
      </c>
      <c r="L83" s="71" t="s">
        <v>33</v>
      </c>
      <c r="M83" s="71" t="s">
        <v>23</v>
      </c>
      <c r="N83" s="71" t="s">
        <v>25</v>
      </c>
      <c r="O83" s="71" t="s">
        <v>23</v>
      </c>
      <c r="P83" s="71" t="s">
        <v>23</v>
      </c>
      <c r="Q83" s="71" t="s">
        <v>23</v>
      </c>
      <c r="R83" s="72" t="s">
        <v>107</v>
      </c>
      <c r="S83" s="73" t="s">
        <v>59</v>
      </c>
      <c r="T83" s="75">
        <f>T92</f>
        <v>34190.6</v>
      </c>
      <c r="U83" s="75"/>
      <c r="V83" s="110"/>
      <c r="W83" s="75"/>
      <c r="X83" s="75"/>
      <c r="Y83" s="75"/>
      <c r="Z83" s="75">
        <f t="shared" si="4"/>
        <v>34190.6</v>
      </c>
      <c r="AA83" s="73">
        <v>2015</v>
      </c>
    </row>
    <row r="84" spans="1:32" ht="30" x14ac:dyDescent="0.25">
      <c r="A84" s="71"/>
      <c r="B84" s="71"/>
      <c r="C84" s="71"/>
      <c r="D84" s="71" t="s">
        <v>23</v>
      </c>
      <c r="E84" s="71" t="s">
        <v>33</v>
      </c>
      <c r="F84" s="71" t="s">
        <v>23</v>
      </c>
      <c r="G84" s="71" t="s">
        <v>32</v>
      </c>
      <c r="H84" s="71" t="s">
        <v>23</v>
      </c>
      <c r="I84" s="71" t="s">
        <v>31</v>
      </c>
      <c r="J84" s="71" t="s">
        <v>24</v>
      </c>
      <c r="K84" s="71" t="s">
        <v>23</v>
      </c>
      <c r="L84" s="71" t="s">
        <v>25</v>
      </c>
      <c r="M84" s="71" t="s">
        <v>30</v>
      </c>
      <c r="N84" s="71" t="s">
        <v>33</v>
      </c>
      <c r="O84" s="71" t="s">
        <v>25</v>
      </c>
      <c r="P84" s="71" t="s">
        <v>23</v>
      </c>
      <c r="Q84" s="71" t="s">
        <v>180</v>
      </c>
      <c r="R84" s="72" t="s">
        <v>107</v>
      </c>
      <c r="S84" s="73" t="s">
        <v>59</v>
      </c>
      <c r="T84" s="74"/>
      <c r="U84" s="75">
        <v>200000</v>
      </c>
      <c r="V84" s="101"/>
      <c r="W84" s="74"/>
      <c r="X84" s="74"/>
      <c r="Y84" s="74"/>
      <c r="Z84" s="75">
        <f>T84+U84+V84+W84+X84+Y84</f>
        <v>200000</v>
      </c>
      <c r="AA84" s="73">
        <v>2016</v>
      </c>
    </row>
    <row r="85" spans="1:32" ht="45" x14ac:dyDescent="0.25">
      <c r="A85" s="41"/>
      <c r="B85" s="41"/>
      <c r="C85" s="41"/>
      <c r="D85" s="41"/>
      <c r="E85" s="41"/>
      <c r="F85" s="41"/>
      <c r="G85" s="41"/>
      <c r="H85" s="41"/>
      <c r="I85" s="41"/>
      <c r="J85" s="41"/>
      <c r="K85" s="41"/>
      <c r="L85" s="41"/>
      <c r="M85" s="41"/>
      <c r="N85" s="41"/>
      <c r="O85" s="41"/>
      <c r="P85" s="41"/>
      <c r="Q85" s="41"/>
      <c r="R85" s="17" t="s">
        <v>108</v>
      </c>
      <c r="S85" s="15" t="s">
        <v>60</v>
      </c>
      <c r="T85" s="8">
        <f t="shared" ref="T85:Y85" si="14">T87+T89+T94</f>
        <v>215.1</v>
      </c>
      <c r="U85" s="8">
        <f t="shared" si="14"/>
        <v>308.89999999999998</v>
      </c>
      <c r="V85" s="8"/>
      <c r="W85" s="8">
        <f t="shared" si="14"/>
        <v>19</v>
      </c>
      <c r="X85" s="8">
        <f t="shared" si="14"/>
        <v>18</v>
      </c>
      <c r="Y85" s="8">
        <f t="shared" si="14"/>
        <v>18</v>
      </c>
      <c r="Z85" s="5">
        <f t="shared" si="4"/>
        <v>579</v>
      </c>
      <c r="AA85" s="15">
        <v>2020</v>
      </c>
    </row>
    <row r="86" spans="1:32" ht="30" x14ac:dyDescent="0.25">
      <c r="A86" s="71" t="s">
        <v>23</v>
      </c>
      <c r="B86" s="71" t="s">
        <v>23</v>
      </c>
      <c r="C86" s="71" t="s">
        <v>34</v>
      </c>
      <c r="D86" s="71" t="s">
        <v>23</v>
      </c>
      <c r="E86" s="71" t="s">
        <v>33</v>
      </c>
      <c r="F86" s="71" t="s">
        <v>23</v>
      </c>
      <c r="G86" s="71" t="s">
        <v>32</v>
      </c>
      <c r="H86" s="71" t="s">
        <v>23</v>
      </c>
      <c r="I86" s="71" t="s">
        <v>31</v>
      </c>
      <c r="J86" s="71" t="s">
        <v>24</v>
      </c>
      <c r="K86" s="71" t="s">
        <v>23</v>
      </c>
      <c r="L86" s="71" t="s">
        <v>25</v>
      </c>
      <c r="M86" s="71" t="s">
        <v>23</v>
      </c>
      <c r="N86" s="71" t="s">
        <v>23</v>
      </c>
      <c r="O86" s="71" t="s">
        <v>23</v>
      </c>
      <c r="P86" s="71" t="s">
        <v>23</v>
      </c>
      <c r="Q86" s="71" t="s">
        <v>23</v>
      </c>
      <c r="R86" s="72" t="s">
        <v>107</v>
      </c>
      <c r="S86" s="73" t="s">
        <v>59</v>
      </c>
      <c r="T86" s="74">
        <v>1300</v>
      </c>
      <c r="U86" s="74"/>
      <c r="V86" s="101"/>
      <c r="W86" s="74"/>
      <c r="X86" s="74"/>
      <c r="Y86" s="74"/>
      <c r="Z86" s="75">
        <f t="shared" si="4"/>
        <v>1300</v>
      </c>
      <c r="AA86" s="73">
        <v>2015</v>
      </c>
    </row>
    <row r="87" spans="1:32" ht="45" x14ac:dyDescent="0.25">
      <c r="A87" s="41"/>
      <c r="B87" s="41"/>
      <c r="C87" s="41"/>
      <c r="D87" s="41"/>
      <c r="E87" s="41"/>
      <c r="F87" s="41"/>
      <c r="G87" s="41"/>
      <c r="H87" s="41"/>
      <c r="I87" s="41"/>
      <c r="J87" s="41"/>
      <c r="K87" s="41"/>
      <c r="L87" s="41"/>
      <c r="M87" s="41"/>
      <c r="N87" s="41"/>
      <c r="O87" s="41"/>
      <c r="P87" s="41"/>
      <c r="Q87" s="41"/>
      <c r="R87" s="17" t="s">
        <v>109</v>
      </c>
      <c r="S87" s="15" t="s">
        <v>60</v>
      </c>
      <c r="T87" s="8">
        <v>0.3</v>
      </c>
      <c r="U87" s="8"/>
      <c r="V87" s="108"/>
      <c r="W87" s="8"/>
      <c r="X87" s="8"/>
      <c r="Y87" s="8"/>
      <c r="Z87" s="5">
        <f t="shared" si="4"/>
        <v>0.3</v>
      </c>
      <c r="AA87" s="15">
        <v>2015</v>
      </c>
    </row>
    <row r="88" spans="1:32" ht="30" x14ac:dyDescent="0.25">
      <c r="A88" s="71" t="s">
        <v>23</v>
      </c>
      <c r="B88" s="71" t="s">
        <v>23</v>
      </c>
      <c r="C88" s="71" t="s">
        <v>33</v>
      </c>
      <c r="D88" s="71" t="s">
        <v>23</v>
      </c>
      <c r="E88" s="71" t="s">
        <v>33</v>
      </c>
      <c r="F88" s="71" t="s">
        <v>23</v>
      </c>
      <c r="G88" s="71" t="s">
        <v>32</v>
      </c>
      <c r="H88" s="71" t="s">
        <v>23</v>
      </c>
      <c r="I88" s="71" t="s">
        <v>31</v>
      </c>
      <c r="J88" s="71" t="s">
        <v>24</v>
      </c>
      <c r="K88" s="71" t="s">
        <v>23</v>
      </c>
      <c r="L88" s="71" t="s">
        <v>25</v>
      </c>
      <c r="M88" s="71" t="s">
        <v>23</v>
      </c>
      <c r="N88" s="71" t="s">
        <v>23</v>
      </c>
      <c r="O88" s="71" t="s">
        <v>23</v>
      </c>
      <c r="P88" s="71" t="s">
        <v>23</v>
      </c>
      <c r="Q88" s="71" t="s">
        <v>23</v>
      </c>
      <c r="R88" s="72" t="s">
        <v>107</v>
      </c>
      <c r="S88" s="73" t="s">
        <v>59</v>
      </c>
      <c r="T88" s="74">
        <f>1881-310</f>
        <v>1571</v>
      </c>
      <c r="U88" s="74"/>
      <c r="V88" s="101"/>
      <c r="W88" s="74"/>
      <c r="X88" s="74"/>
      <c r="Y88" s="74"/>
      <c r="Z88" s="75">
        <f t="shared" si="4"/>
        <v>1571</v>
      </c>
      <c r="AA88" s="73">
        <v>2015</v>
      </c>
    </row>
    <row r="89" spans="1:32" ht="45" x14ac:dyDescent="0.25">
      <c r="A89" s="41"/>
      <c r="B89" s="41"/>
      <c r="C89" s="41"/>
      <c r="D89" s="41"/>
      <c r="E89" s="41"/>
      <c r="F89" s="41"/>
      <c r="G89" s="41"/>
      <c r="H89" s="41"/>
      <c r="I89" s="41"/>
      <c r="J89" s="41"/>
      <c r="K89" s="41"/>
      <c r="L89" s="41"/>
      <c r="M89" s="41"/>
      <c r="N89" s="41"/>
      <c r="O89" s="41"/>
      <c r="P89" s="41"/>
      <c r="Q89" s="41"/>
      <c r="R89" s="17" t="s">
        <v>110</v>
      </c>
      <c r="S89" s="15" t="s">
        <v>60</v>
      </c>
      <c r="T89" s="8">
        <v>1.3</v>
      </c>
      <c r="U89" s="8"/>
      <c r="V89" s="108"/>
      <c r="W89" s="8"/>
      <c r="X89" s="8"/>
      <c r="Y89" s="8"/>
      <c r="Z89" s="5">
        <f t="shared" si="4"/>
        <v>1.3</v>
      </c>
      <c r="AA89" s="15">
        <v>2015</v>
      </c>
    </row>
    <row r="90" spans="1:32" ht="30" x14ac:dyDescent="0.25">
      <c r="A90" s="71" t="s">
        <v>23</v>
      </c>
      <c r="B90" s="71" t="s">
        <v>24</v>
      </c>
      <c r="C90" s="71" t="s">
        <v>25</v>
      </c>
      <c r="D90" s="71" t="s">
        <v>23</v>
      </c>
      <c r="E90" s="71" t="s">
        <v>33</v>
      </c>
      <c r="F90" s="71" t="s">
        <v>23</v>
      </c>
      <c r="G90" s="71" t="s">
        <v>32</v>
      </c>
      <c r="H90" s="71" t="s">
        <v>23</v>
      </c>
      <c r="I90" s="71" t="s">
        <v>31</v>
      </c>
      <c r="J90" s="71" t="s">
        <v>24</v>
      </c>
      <c r="K90" s="71" t="s">
        <v>23</v>
      </c>
      <c r="L90" s="71" t="s">
        <v>25</v>
      </c>
      <c r="M90" s="71" t="s">
        <v>23</v>
      </c>
      <c r="N90" s="71" t="s">
        <v>23</v>
      </c>
      <c r="O90" s="71" t="s">
        <v>23</v>
      </c>
      <c r="P90" s="71" t="s">
        <v>23</v>
      </c>
      <c r="Q90" s="71" t="s">
        <v>23</v>
      </c>
      <c r="R90" s="72" t="s">
        <v>107</v>
      </c>
      <c r="S90" s="73" t="s">
        <v>59</v>
      </c>
      <c r="T90" s="75">
        <f>T91+T92</f>
        <v>237372.9</v>
      </c>
      <c r="U90" s="75">
        <f>U91+U92+U93</f>
        <v>227864.3</v>
      </c>
      <c r="V90" s="75">
        <f>V91+V92</f>
        <v>11127.9</v>
      </c>
      <c r="W90" s="75">
        <f t="shared" ref="W90:Y90" si="15">W91+W92</f>
        <v>19422.099999999999</v>
      </c>
      <c r="X90" s="75">
        <f t="shared" si="15"/>
        <v>21348</v>
      </c>
      <c r="Y90" s="75">
        <f t="shared" si="15"/>
        <v>16712.900000000001</v>
      </c>
      <c r="Z90" s="75">
        <f t="shared" si="4"/>
        <v>533848.1</v>
      </c>
      <c r="AA90" s="73">
        <v>2020</v>
      </c>
    </row>
    <row r="91" spans="1:32" ht="27.6" customHeight="1" x14ac:dyDescent="0.25">
      <c r="A91" s="71" t="s">
        <v>23</v>
      </c>
      <c r="B91" s="71" t="s">
        <v>24</v>
      </c>
      <c r="C91" s="71" t="s">
        <v>25</v>
      </c>
      <c r="D91" s="71" t="s">
        <v>23</v>
      </c>
      <c r="E91" s="71" t="s">
        <v>33</v>
      </c>
      <c r="F91" s="71" t="s">
        <v>23</v>
      </c>
      <c r="G91" s="71" t="s">
        <v>32</v>
      </c>
      <c r="H91" s="71" t="s">
        <v>23</v>
      </c>
      <c r="I91" s="71" t="s">
        <v>31</v>
      </c>
      <c r="J91" s="71" t="s">
        <v>24</v>
      </c>
      <c r="K91" s="71" t="s">
        <v>23</v>
      </c>
      <c r="L91" s="71" t="s">
        <v>25</v>
      </c>
      <c r="M91" s="71" t="s">
        <v>23</v>
      </c>
      <c r="N91" s="71" t="s">
        <v>23</v>
      </c>
      <c r="O91" s="71" t="s">
        <v>23</v>
      </c>
      <c r="P91" s="71" t="s">
        <v>23</v>
      </c>
      <c r="Q91" s="71" t="s">
        <v>23</v>
      </c>
      <c r="R91" s="72" t="s">
        <v>107</v>
      </c>
      <c r="S91" s="73" t="s">
        <v>59</v>
      </c>
      <c r="T91" s="74">
        <f>208466.4-2928.6-2000-355.5</f>
        <v>203182.3</v>
      </c>
      <c r="U91" s="74">
        <f>50000-2950-2047.3-4865+1039.8-1654.9-5800-5858.3</f>
        <v>27864.3</v>
      </c>
      <c r="V91" s="74">
        <f>16437.3-5309.4</f>
        <v>11127.9</v>
      </c>
      <c r="W91" s="74">
        <v>19422.099999999999</v>
      </c>
      <c r="X91" s="74">
        <v>21348</v>
      </c>
      <c r="Y91" s="74">
        <v>16712.900000000001</v>
      </c>
      <c r="Z91" s="75">
        <f>T91+U91+V91+W91+X91+Y91</f>
        <v>299657.5</v>
      </c>
      <c r="AA91" s="73">
        <v>2020</v>
      </c>
      <c r="AB91" s="100"/>
      <c r="AC91" s="47"/>
    </row>
    <row r="92" spans="1:32" s="78" customFormat="1" ht="30" x14ac:dyDescent="0.25">
      <c r="A92" s="71" t="s">
        <v>23</v>
      </c>
      <c r="B92" s="71" t="s">
        <v>24</v>
      </c>
      <c r="C92" s="71" t="s">
        <v>25</v>
      </c>
      <c r="D92" s="71" t="s">
        <v>23</v>
      </c>
      <c r="E92" s="71" t="s">
        <v>33</v>
      </c>
      <c r="F92" s="71" t="s">
        <v>23</v>
      </c>
      <c r="G92" s="71" t="s">
        <v>32</v>
      </c>
      <c r="H92" s="71" t="s">
        <v>23</v>
      </c>
      <c r="I92" s="71" t="s">
        <v>31</v>
      </c>
      <c r="J92" s="71" t="s">
        <v>24</v>
      </c>
      <c r="K92" s="71" t="s">
        <v>35</v>
      </c>
      <c r="L92" s="71" t="s">
        <v>33</v>
      </c>
      <c r="M92" s="71" t="s">
        <v>23</v>
      </c>
      <c r="N92" s="71" t="s">
        <v>25</v>
      </c>
      <c r="O92" s="71"/>
      <c r="P92" s="71"/>
      <c r="Q92" s="71"/>
      <c r="R92" s="72" t="s">
        <v>107</v>
      </c>
      <c r="S92" s="73" t="s">
        <v>59</v>
      </c>
      <c r="T92" s="74">
        <f>34550.9-360.3</f>
        <v>34190.6</v>
      </c>
      <c r="U92" s="74"/>
      <c r="V92" s="101"/>
      <c r="W92" s="74"/>
      <c r="X92" s="74"/>
      <c r="Y92" s="74"/>
      <c r="Z92" s="75">
        <f>T92+U92+V92+W92+X92+Y92</f>
        <v>34190.6</v>
      </c>
      <c r="AA92" s="73">
        <v>2015</v>
      </c>
      <c r="AB92" s="48"/>
      <c r="AC92" s="48"/>
      <c r="AD92" s="95"/>
      <c r="AE92" s="96"/>
      <c r="AF92" s="96"/>
    </row>
    <row r="93" spans="1:32" s="78" customFormat="1" ht="30" x14ac:dyDescent="0.25">
      <c r="A93" s="71" t="s">
        <v>23</v>
      </c>
      <c r="B93" s="71" t="s">
        <v>24</v>
      </c>
      <c r="C93" s="71" t="s">
        <v>25</v>
      </c>
      <c r="D93" s="71" t="s">
        <v>23</v>
      </c>
      <c r="E93" s="71" t="s">
        <v>33</v>
      </c>
      <c r="F93" s="71" t="s">
        <v>23</v>
      </c>
      <c r="G93" s="71" t="s">
        <v>32</v>
      </c>
      <c r="H93" s="71" t="s">
        <v>23</v>
      </c>
      <c r="I93" s="71" t="s">
        <v>31</v>
      </c>
      <c r="J93" s="71" t="s">
        <v>24</v>
      </c>
      <c r="K93" s="71" t="s">
        <v>23</v>
      </c>
      <c r="L93" s="71" t="s">
        <v>25</v>
      </c>
      <c r="M93" s="71" t="s">
        <v>30</v>
      </c>
      <c r="N93" s="71" t="s">
        <v>33</v>
      </c>
      <c r="O93" s="71" t="s">
        <v>25</v>
      </c>
      <c r="P93" s="71" t="s">
        <v>23</v>
      </c>
      <c r="Q93" s="71" t="s">
        <v>180</v>
      </c>
      <c r="R93" s="72" t="s">
        <v>107</v>
      </c>
      <c r="S93" s="73" t="s">
        <v>59</v>
      </c>
      <c r="T93" s="74"/>
      <c r="U93" s="74">
        <v>200000</v>
      </c>
      <c r="V93" s="101"/>
      <c r="W93" s="74"/>
      <c r="X93" s="74"/>
      <c r="Y93" s="74"/>
      <c r="Z93" s="75">
        <f>T93+U93+V93+W93+X93+Y93</f>
        <v>200000</v>
      </c>
      <c r="AA93" s="73">
        <v>2016</v>
      </c>
      <c r="AB93" s="48"/>
      <c r="AC93" s="48"/>
      <c r="AD93" s="95"/>
      <c r="AE93" s="96"/>
      <c r="AF93" s="96"/>
    </row>
    <row r="94" spans="1:32" s="1" customFormat="1" ht="45" x14ac:dyDescent="0.25">
      <c r="A94" s="41"/>
      <c r="B94" s="41"/>
      <c r="C94" s="41"/>
      <c r="D94" s="41"/>
      <c r="E94" s="41"/>
      <c r="F94" s="41"/>
      <c r="G94" s="41"/>
      <c r="H94" s="41"/>
      <c r="I94" s="41"/>
      <c r="J94" s="41"/>
      <c r="K94" s="41"/>
      <c r="L94" s="41"/>
      <c r="M94" s="41"/>
      <c r="N94" s="41"/>
      <c r="O94" s="41"/>
      <c r="P94" s="41"/>
      <c r="Q94" s="41"/>
      <c r="R94" s="17" t="s">
        <v>111</v>
      </c>
      <c r="S94" s="15" t="s">
        <v>60</v>
      </c>
      <c r="T94" s="8">
        <v>213.5</v>
      </c>
      <c r="U94" s="8">
        <f>25.9+283</f>
        <v>308.89999999999998</v>
      </c>
      <c r="V94" s="108"/>
      <c r="W94" s="8">
        <v>19</v>
      </c>
      <c r="X94" s="8">
        <v>18</v>
      </c>
      <c r="Y94" s="8">
        <v>18</v>
      </c>
      <c r="Z94" s="5">
        <f t="shared" si="4"/>
        <v>577.4</v>
      </c>
      <c r="AA94" s="15">
        <v>2020</v>
      </c>
      <c r="AB94" s="48"/>
      <c r="AC94" s="48"/>
      <c r="AD94" s="48"/>
    </row>
    <row r="95" spans="1:32" s="65" customFormat="1" ht="30" x14ac:dyDescent="0.25">
      <c r="A95" s="41"/>
      <c r="B95" s="41"/>
      <c r="C95" s="41"/>
      <c r="D95" s="41"/>
      <c r="E95" s="41"/>
      <c r="F95" s="41"/>
      <c r="G95" s="41"/>
      <c r="H95" s="41"/>
      <c r="I95" s="41"/>
      <c r="J95" s="41"/>
      <c r="K95" s="41"/>
      <c r="L95" s="41"/>
      <c r="M95" s="41"/>
      <c r="N95" s="41"/>
      <c r="O95" s="41"/>
      <c r="P95" s="41"/>
      <c r="Q95" s="41"/>
      <c r="R95" s="17" t="s">
        <v>112</v>
      </c>
      <c r="S95" s="15" t="s">
        <v>55</v>
      </c>
      <c r="T95" s="21">
        <v>3</v>
      </c>
      <c r="U95" s="21"/>
      <c r="V95" s="21">
        <v>2</v>
      </c>
      <c r="W95" s="21">
        <v>2</v>
      </c>
      <c r="X95" s="21">
        <v>2</v>
      </c>
      <c r="Y95" s="21">
        <v>2</v>
      </c>
      <c r="Z95" s="6">
        <f t="shared" si="4"/>
        <v>11</v>
      </c>
      <c r="AA95" s="15">
        <v>2020</v>
      </c>
      <c r="AB95" s="48"/>
      <c r="AC95" s="42"/>
      <c r="AD95" s="42"/>
      <c r="AE95" s="43"/>
      <c r="AF95" s="43"/>
    </row>
    <row r="96" spans="1:32" s="80" customFormat="1" ht="30" x14ac:dyDescent="0.25">
      <c r="A96" s="79"/>
      <c r="B96" s="79"/>
      <c r="C96" s="41"/>
      <c r="D96" s="41"/>
      <c r="E96" s="41"/>
      <c r="F96" s="41"/>
      <c r="G96" s="41"/>
      <c r="H96" s="41"/>
      <c r="I96" s="41"/>
      <c r="J96" s="41"/>
      <c r="K96" s="41"/>
      <c r="L96" s="41"/>
      <c r="M96" s="41"/>
      <c r="N96" s="41"/>
      <c r="O96" s="41"/>
      <c r="P96" s="41"/>
      <c r="Q96" s="41"/>
      <c r="R96" s="17" t="s">
        <v>176</v>
      </c>
      <c r="S96" s="15" t="s">
        <v>12</v>
      </c>
      <c r="T96" s="8">
        <f>160+0.1</f>
        <v>160.1</v>
      </c>
      <c r="U96" s="8"/>
      <c r="V96" s="8">
        <v>24</v>
      </c>
      <c r="W96" s="8">
        <v>25</v>
      </c>
      <c r="X96" s="8">
        <v>97</v>
      </c>
      <c r="Y96" s="8">
        <v>97</v>
      </c>
      <c r="Z96" s="5">
        <f t="shared" si="4"/>
        <v>403.1</v>
      </c>
      <c r="AA96" s="15">
        <v>2020</v>
      </c>
      <c r="AB96" s="97"/>
      <c r="AC96" s="97"/>
      <c r="AD96" s="97"/>
      <c r="AE96" s="98"/>
      <c r="AF96" s="98"/>
    </row>
    <row r="97" spans="1:32" ht="42.75" x14ac:dyDescent="0.25">
      <c r="A97" s="63" t="s">
        <v>23</v>
      </c>
      <c r="B97" s="63" t="s">
        <v>23</v>
      </c>
      <c r="C97" s="63" t="s">
        <v>23</v>
      </c>
      <c r="D97" s="63" t="s">
        <v>23</v>
      </c>
      <c r="E97" s="63" t="s">
        <v>33</v>
      </c>
      <c r="F97" s="63" t="s">
        <v>23</v>
      </c>
      <c r="G97" s="63" t="s">
        <v>32</v>
      </c>
      <c r="H97" s="63" t="s">
        <v>23</v>
      </c>
      <c r="I97" s="63" t="s">
        <v>31</v>
      </c>
      <c r="J97" s="63" t="s">
        <v>24</v>
      </c>
      <c r="K97" s="63" t="s">
        <v>23</v>
      </c>
      <c r="L97" s="63" t="s">
        <v>34</v>
      </c>
      <c r="M97" s="63" t="s">
        <v>23</v>
      </c>
      <c r="N97" s="63" t="s">
        <v>23</v>
      </c>
      <c r="O97" s="63" t="s">
        <v>23</v>
      </c>
      <c r="P97" s="63" t="s">
        <v>23</v>
      </c>
      <c r="Q97" s="63" t="s">
        <v>23</v>
      </c>
      <c r="R97" s="64" t="s">
        <v>36</v>
      </c>
      <c r="S97" s="28" t="s">
        <v>59</v>
      </c>
      <c r="T97" s="16">
        <f>T99+T104+T107+T120+T122+T126</f>
        <v>555707.99999999988</v>
      </c>
      <c r="U97" s="16">
        <f>U99+U104+U107+U120+U122+U126</f>
        <v>602437.20000000007</v>
      </c>
      <c r="V97" s="16">
        <f t="shared" ref="V97:Y97" si="16">V99+V104+V107+V120+V122+V126</f>
        <v>495695</v>
      </c>
      <c r="W97" s="16">
        <f t="shared" si="16"/>
        <v>397613.89999999997</v>
      </c>
      <c r="X97" s="16">
        <f t="shared" si="16"/>
        <v>361494.99999999994</v>
      </c>
      <c r="Y97" s="16">
        <f t="shared" si="16"/>
        <v>354711.8</v>
      </c>
      <c r="Z97" s="16">
        <f>T97+U97+V97+W97+X97+Y97</f>
        <v>2767660.8999999994</v>
      </c>
      <c r="AA97" s="28">
        <v>2020</v>
      </c>
    </row>
    <row r="98" spans="1:32" ht="44.25" x14ac:dyDescent="0.25">
      <c r="A98" s="40"/>
      <c r="B98" s="40"/>
      <c r="C98" s="40"/>
      <c r="D98" s="40"/>
      <c r="E98" s="40"/>
      <c r="F98" s="40"/>
      <c r="G98" s="40"/>
      <c r="H98" s="40"/>
      <c r="I98" s="41"/>
      <c r="J98" s="40"/>
      <c r="K98" s="40"/>
      <c r="L98" s="40"/>
      <c r="M98" s="40"/>
      <c r="N98" s="40"/>
      <c r="O98" s="40"/>
      <c r="P98" s="40"/>
      <c r="Q98" s="40"/>
      <c r="R98" s="39" t="s">
        <v>113</v>
      </c>
      <c r="S98" s="15" t="s">
        <v>60</v>
      </c>
      <c r="T98" s="8">
        <f>T100</f>
        <v>6722.4</v>
      </c>
      <c r="U98" s="8">
        <f t="shared" ref="U98:Z98" si="17">U100</f>
        <v>5804.6</v>
      </c>
      <c r="V98" s="8">
        <f t="shared" si="17"/>
        <v>5804.6</v>
      </c>
      <c r="W98" s="8">
        <f t="shared" si="17"/>
        <v>5804.6</v>
      </c>
      <c r="X98" s="8">
        <f t="shared" si="17"/>
        <v>5804.6</v>
      </c>
      <c r="Y98" s="8">
        <f t="shared" si="17"/>
        <v>5804.6</v>
      </c>
      <c r="Z98" s="5">
        <f t="shared" si="17"/>
        <v>5804.6</v>
      </c>
      <c r="AA98" s="15">
        <v>2020</v>
      </c>
    </row>
    <row r="99" spans="1:32" ht="46.15" customHeight="1" x14ac:dyDescent="0.25">
      <c r="A99" s="71" t="s">
        <v>23</v>
      </c>
      <c r="B99" s="71" t="s">
        <v>24</v>
      </c>
      <c r="C99" s="71" t="s">
        <v>25</v>
      </c>
      <c r="D99" s="71" t="s">
        <v>23</v>
      </c>
      <c r="E99" s="71" t="s">
        <v>33</v>
      </c>
      <c r="F99" s="71" t="s">
        <v>23</v>
      </c>
      <c r="G99" s="71" t="s">
        <v>32</v>
      </c>
      <c r="H99" s="71" t="s">
        <v>23</v>
      </c>
      <c r="I99" s="71" t="s">
        <v>31</v>
      </c>
      <c r="J99" s="71" t="s">
        <v>24</v>
      </c>
      <c r="K99" s="71" t="s">
        <v>23</v>
      </c>
      <c r="L99" s="71" t="s">
        <v>34</v>
      </c>
      <c r="M99" s="71" t="s">
        <v>23</v>
      </c>
      <c r="N99" s="71" t="s">
        <v>23</v>
      </c>
      <c r="O99" s="71" t="s">
        <v>23</v>
      </c>
      <c r="P99" s="71" t="s">
        <v>23</v>
      </c>
      <c r="Q99" s="71" t="s">
        <v>23</v>
      </c>
      <c r="R99" s="72" t="s">
        <v>114</v>
      </c>
      <c r="S99" s="73" t="s">
        <v>59</v>
      </c>
      <c r="T99" s="75">
        <f>524597.1+9797.5</f>
        <v>534394.6</v>
      </c>
      <c r="U99" s="75">
        <f>560000-700-185-145.1-1284.7-993.1-56017.3</f>
        <v>500674.8000000001</v>
      </c>
      <c r="V99" s="75">
        <f>510303.9-40000</f>
        <v>470303.9</v>
      </c>
      <c r="W99" s="75">
        <v>374053.6</v>
      </c>
      <c r="X99" s="75">
        <v>337260.1</v>
      </c>
      <c r="Y99" s="75">
        <v>330676.90000000002</v>
      </c>
      <c r="Z99" s="75">
        <f>T99+U99+V99+W99+X99+Y99</f>
        <v>2547363.9000000004</v>
      </c>
      <c r="AA99" s="73">
        <v>2020</v>
      </c>
    </row>
    <row r="100" spans="1:32" ht="45" x14ac:dyDescent="0.25">
      <c r="A100" s="41"/>
      <c r="B100" s="41"/>
      <c r="C100" s="41"/>
      <c r="D100" s="41"/>
      <c r="E100" s="41"/>
      <c r="F100" s="41"/>
      <c r="G100" s="41"/>
      <c r="H100" s="41"/>
      <c r="I100" s="41"/>
      <c r="J100" s="41"/>
      <c r="K100" s="41"/>
      <c r="L100" s="41"/>
      <c r="M100" s="41"/>
      <c r="N100" s="41"/>
      <c r="O100" s="41"/>
      <c r="P100" s="41"/>
      <c r="Q100" s="41"/>
      <c r="R100" s="17" t="s">
        <v>115</v>
      </c>
      <c r="S100" s="15" t="s">
        <v>179</v>
      </c>
      <c r="T100" s="8">
        <v>6722.4</v>
      </c>
      <c r="U100" s="8">
        <v>5804.6</v>
      </c>
      <c r="V100" s="8">
        <v>5804.6</v>
      </c>
      <c r="W100" s="8">
        <v>5804.6</v>
      </c>
      <c r="X100" s="8">
        <v>5804.6</v>
      </c>
      <c r="Y100" s="8">
        <v>5804.6</v>
      </c>
      <c r="Z100" s="5">
        <v>5804.6</v>
      </c>
      <c r="AA100" s="15">
        <v>2020</v>
      </c>
    </row>
    <row r="101" spans="1:32" ht="45.6" customHeight="1" x14ac:dyDescent="0.25">
      <c r="A101" s="41"/>
      <c r="B101" s="41"/>
      <c r="C101" s="41"/>
      <c r="D101" s="41"/>
      <c r="E101" s="41"/>
      <c r="F101" s="41"/>
      <c r="G101" s="41"/>
      <c r="H101" s="41"/>
      <c r="I101" s="41"/>
      <c r="J101" s="41"/>
      <c r="K101" s="41"/>
      <c r="L101" s="41"/>
      <c r="M101" s="41"/>
      <c r="N101" s="41"/>
      <c r="O101" s="41"/>
      <c r="P101" s="41"/>
      <c r="Q101" s="41"/>
      <c r="R101" s="17" t="s">
        <v>116</v>
      </c>
      <c r="S101" s="15" t="s">
        <v>55</v>
      </c>
      <c r="T101" s="21">
        <v>43</v>
      </c>
      <c r="U101" s="21">
        <v>55</v>
      </c>
      <c r="V101" s="109"/>
      <c r="W101" s="21">
        <v>20</v>
      </c>
      <c r="X101" s="21">
        <v>92</v>
      </c>
      <c r="Y101" s="21">
        <v>92</v>
      </c>
      <c r="Z101" s="6">
        <f t="shared" ref="Z101:Z151" si="18">T101+U101+V101+W101+X101+Y101</f>
        <v>302</v>
      </c>
      <c r="AA101" s="15">
        <v>2020</v>
      </c>
    </row>
    <row r="102" spans="1:32" ht="45" x14ac:dyDescent="0.25">
      <c r="A102" s="41"/>
      <c r="B102" s="41"/>
      <c r="C102" s="41"/>
      <c r="D102" s="41"/>
      <c r="E102" s="41"/>
      <c r="F102" s="41"/>
      <c r="G102" s="41"/>
      <c r="H102" s="41"/>
      <c r="I102" s="41"/>
      <c r="J102" s="41"/>
      <c r="K102" s="41"/>
      <c r="L102" s="41"/>
      <c r="M102" s="41"/>
      <c r="N102" s="41"/>
      <c r="O102" s="41"/>
      <c r="P102" s="41"/>
      <c r="Q102" s="41"/>
      <c r="R102" s="17" t="s">
        <v>117</v>
      </c>
      <c r="S102" s="15" t="s">
        <v>55</v>
      </c>
      <c r="T102" s="21">
        <f>4367-2367</f>
        <v>2000</v>
      </c>
      <c r="U102" s="21">
        <f>2540+172+150</f>
        <v>2862</v>
      </c>
      <c r="V102" s="21">
        <v>2500</v>
      </c>
      <c r="W102" s="21">
        <v>2500</v>
      </c>
      <c r="X102" s="21">
        <v>2300</v>
      </c>
      <c r="Y102" s="21">
        <v>2300</v>
      </c>
      <c r="Z102" s="6">
        <f t="shared" si="18"/>
        <v>14462</v>
      </c>
      <c r="AA102" s="15">
        <v>2020</v>
      </c>
    </row>
    <row r="103" spans="1:32" ht="30.75" customHeight="1" x14ac:dyDescent="0.25">
      <c r="A103" s="41"/>
      <c r="B103" s="41"/>
      <c r="C103" s="41"/>
      <c r="D103" s="41"/>
      <c r="E103" s="41"/>
      <c r="F103" s="41"/>
      <c r="G103" s="41"/>
      <c r="H103" s="41"/>
      <c r="I103" s="41"/>
      <c r="J103" s="41"/>
      <c r="K103" s="41"/>
      <c r="L103" s="41"/>
      <c r="M103" s="41"/>
      <c r="N103" s="41"/>
      <c r="O103" s="41"/>
      <c r="P103" s="41"/>
      <c r="Q103" s="41"/>
      <c r="R103" s="17" t="s">
        <v>118</v>
      </c>
      <c r="S103" s="15" t="s">
        <v>21</v>
      </c>
      <c r="T103" s="8">
        <v>78529</v>
      </c>
      <c r="U103" s="8">
        <v>64700</v>
      </c>
      <c r="V103" s="8">
        <v>68000</v>
      </c>
      <c r="W103" s="8">
        <v>60000</v>
      </c>
      <c r="X103" s="8">
        <v>55000</v>
      </c>
      <c r="Y103" s="8">
        <v>55000</v>
      </c>
      <c r="Z103" s="5">
        <f t="shared" si="18"/>
        <v>381229</v>
      </c>
      <c r="AA103" s="15">
        <v>2020</v>
      </c>
    </row>
    <row r="104" spans="1:32" s="78" customFormat="1" ht="33" customHeight="1" x14ac:dyDescent="0.25">
      <c r="A104" s="71" t="s">
        <v>23</v>
      </c>
      <c r="B104" s="71" t="s">
        <v>24</v>
      </c>
      <c r="C104" s="71" t="s">
        <v>25</v>
      </c>
      <c r="D104" s="71" t="s">
        <v>23</v>
      </c>
      <c r="E104" s="71" t="s">
        <v>33</v>
      </c>
      <c r="F104" s="71" t="s">
        <v>23</v>
      </c>
      <c r="G104" s="71" t="s">
        <v>32</v>
      </c>
      <c r="H104" s="71" t="s">
        <v>23</v>
      </c>
      <c r="I104" s="71" t="s">
        <v>31</v>
      </c>
      <c r="J104" s="71" t="s">
        <v>24</v>
      </c>
      <c r="K104" s="71" t="s">
        <v>23</v>
      </c>
      <c r="L104" s="71" t="s">
        <v>34</v>
      </c>
      <c r="M104" s="71" t="s">
        <v>23</v>
      </c>
      <c r="N104" s="71" t="s">
        <v>23</v>
      </c>
      <c r="O104" s="71" t="s">
        <v>23</v>
      </c>
      <c r="P104" s="71" t="s">
        <v>23</v>
      </c>
      <c r="Q104" s="71" t="s">
        <v>23</v>
      </c>
      <c r="R104" s="72" t="s">
        <v>175</v>
      </c>
      <c r="S104" s="73" t="s">
        <v>59</v>
      </c>
      <c r="T104" s="75">
        <f>8750.1-1323.9</f>
        <v>7426.2000000000007</v>
      </c>
      <c r="U104" s="75">
        <f>4000-420.3-400</f>
        <v>3179.7</v>
      </c>
      <c r="V104" s="75">
        <v>2633</v>
      </c>
      <c r="W104" s="75">
        <v>2500</v>
      </c>
      <c r="X104" s="75">
        <v>3174.6</v>
      </c>
      <c r="Y104" s="75">
        <v>3174.6</v>
      </c>
      <c r="Z104" s="75">
        <f t="shared" si="18"/>
        <v>22088.1</v>
      </c>
      <c r="AA104" s="73">
        <v>2020</v>
      </c>
      <c r="AB104" s="48"/>
      <c r="AC104" s="95"/>
      <c r="AD104" s="95"/>
      <c r="AE104" s="96"/>
      <c r="AF104" s="96"/>
    </row>
    <row r="105" spans="1:32" ht="30" x14ac:dyDescent="0.25">
      <c r="A105" s="41"/>
      <c r="B105" s="41"/>
      <c r="C105" s="41"/>
      <c r="D105" s="41"/>
      <c r="E105" s="41"/>
      <c r="F105" s="41"/>
      <c r="G105" s="41"/>
      <c r="H105" s="41"/>
      <c r="I105" s="41"/>
      <c r="J105" s="41"/>
      <c r="K105" s="41"/>
      <c r="L105" s="41"/>
      <c r="M105" s="41"/>
      <c r="N105" s="41"/>
      <c r="O105" s="41"/>
      <c r="P105" s="41"/>
      <c r="Q105" s="41"/>
      <c r="R105" s="17" t="s">
        <v>119</v>
      </c>
      <c r="S105" s="15" t="s">
        <v>55</v>
      </c>
      <c r="T105" s="18">
        <f>5+6</f>
        <v>11</v>
      </c>
      <c r="U105" s="18">
        <v>6</v>
      </c>
      <c r="V105" s="18">
        <v>2</v>
      </c>
      <c r="W105" s="18">
        <v>2</v>
      </c>
      <c r="X105" s="18">
        <v>2</v>
      </c>
      <c r="Y105" s="18">
        <v>2</v>
      </c>
      <c r="Z105" s="6">
        <f t="shared" si="18"/>
        <v>25</v>
      </c>
      <c r="AA105" s="15">
        <v>2020</v>
      </c>
    </row>
    <row r="106" spans="1:32" ht="30" x14ac:dyDescent="0.25">
      <c r="A106" s="41"/>
      <c r="B106" s="41"/>
      <c r="C106" s="41"/>
      <c r="D106" s="41"/>
      <c r="E106" s="41"/>
      <c r="F106" s="41"/>
      <c r="G106" s="41"/>
      <c r="H106" s="41"/>
      <c r="I106" s="41"/>
      <c r="J106" s="41"/>
      <c r="K106" s="41"/>
      <c r="L106" s="41"/>
      <c r="M106" s="41"/>
      <c r="N106" s="41"/>
      <c r="O106" s="41"/>
      <c r="P106" s="41"/>
      <c r="Q106" s="41"/>
      <c r="R106" s="17" t="s">
        <v>120</v>
      </c>
      <c r="S106" s="15" t="s">
        <v>55</v>
      </c>
      <c r="T106" s="18">
        <f>9+6</f>
        <v>15</v>
      </c>
      <c r="U106" s="18">
        <v>3</v>
      </c>
      <c r="V106" s="18">
        <v>2</v>
      </c>
      <c r="W106" s="18">
        <v>2</v>
      </c>
      <c r="X106" s="18">
        <v>2</v>
      </c>
      <c r="Y106" s="18">
        <v>2</v>
      </c>
      <c r="Z106" s="6">
        <f t="shared" si="18"/>
        <v>26</v>
      </c>
      <c r="AA106" s="15">
        <v>2020</v>
      </c>
    </row>
    <row r="107" spans="1:32" ht="45.6" customHeight="1" x14ac:dyDescent="0.25">
      <c r="A107" s="71"/>
      <c r="B107" s="71"/>
      <c r="C107" s="71"/>
      <c r="D107" s="71" t="s">
        <v>23</v>
      </c>
      <c r="E107" s="71" t="s">
        <v>33</v>
      </c>
      <c r="F107" s="71" t="s">
        <v>23</v>
      </c>
      <c r="G107" s="71" t="s">
        <v>32</v>
      </c>
      <c r="H107" s="71" t="s">
        <v>23</v>
      </c>
      <c r="I107" s="71" t="s">
        <v>31</v>
      </c>
      <c r="J107" s="71" t="s">
        <v>24</v>
      </c>
      <c r="K107" s="71" t="s">
        <v>23</v>
      </c>
      <c r="L107" s="71" t="s">
        <v>34</v>
      </c>
      <c r="M107" s="71" t="s">
        <v>23</v>
      </c>
      <c r="N107" s="71" t="s">
        <v>23</v>
      </c>
      <c r="O107" s="71" t="s">
        <v>23</v>
      </c>
      <c r="P107" s="71" t="s">
        <v>23</v>
      </c>
      <c r="Q107" s="71" t="s">
        <v>23</v>
      </c>
      <c r="R107" s="76" t="s">
        <v>121</v>
      </c>
      <c r="S107" s="73" t="s">
        <v>59</v>
      </c>
      <c r="T107" s="75">
        <f t="shared" ref="T107:Z107" si="19">T109+T112+T115+T118</f>
        <v>12968.2</v>
      </c>
      <c r="U107" s="75">
        <f t="shared" si="19"/>
        <v>13547.599999999999</v>
      </c>
      <c r="V107" s="75">
        <f t="shared" si="19"/>
        <v>21758.1</v>
      </c>
      <c r="W107" s="75">
        <f t="shared" si="19"/>
        <v>20260.3</v>
      </c>
      <c r="X107" s="75">
        <f t="shared" si="19"/>
        <v>20260.3</v>
      </c>
      <c r="Y107" s="75">
        <f t="shared" si="19"/>
        <v>20260.3</v>
      </c>
      <c r="Z107" s="75">
        <f t="shared" si="19"/>
        <v>109054.8</v>
      </c>
      <c r="AA107" s="73">
        <v>2020</v>
      </c>
    </row>
    <row r="108" spans="1:32" ht="32.450000000000003" customHeight="1" x14ac:dyDescent="0.25">
      <c r="A108" s="41"/>
      <c r="B108" s="41"/>
      <c r="C108" s="41"/>
      <c r="D108" s="41"/>
      <c r="E108" s="41"/>
      <c r="F108" s="41"/>
      <c r="G108" s="41"/>
      <c r="H108" s="41"/>
      <c r="I108" s="41"/>
      <c r="J108" s="41"/>
      <c r="K108" s="41"/>
      <c r="L108" s="41"/>
      <c r="M108" s="41"/>
      <c r="N108" s="41"/>
      <c r="O108" s="41"/>
      <c r="P108" s="41"/>
      <c r="Q108" s="41"/>
      <c r="R108" s="17" t="s">
        <v>122</v>
      </c>
      <c r="S108" s="15" t="s">
        <v>28</v>
      </c>
      <c r="T108" s="8">
        <f t="shared" ref="T108:Z108" si="20">T110+T113+T116</f>
        <v>7673</v>
      </c>
      <c r="U108" s="8">
        <f t="shared" si="20"/>
        <v>4758</v>
      </c>
      <c r="V108" s="8">
        <f t="shared" si="20"/>
        <v>4823</v>
      </c>
      <c r="W108" s="8">
        <f t="shared" si="20"/>
        <v>1170</v>
      </c>
      <c r="X108" s="8">
        <f t="shared" si="20"/>
        <v>6482.5</v>
      </c>
      <c r="Y108" s="8">
        <f t="shared" si="20"/>
        <v>6482.5</v>
      </c>
      <c r="Z108" s="8">
        <f t="shared" si="20"/>
        <v>31389</v>
      </c>
      <c r="AA108" s="15">
        <v>2020</v>
      </c>
    </row>
    <row r="109" spans="1:32" ht="45" x14ac:dyDescent="0.25">
      <c r="A109" s="71" t="s">
        <v>23</v>
      </c>
      <c r="B109" s="71" t="s">
        <v>23</v>
      </c>
      <c r="C109" s="71" t="s">
        <v>34</v>
      </c>
      <c r="D109" s="71" t="s">
        <v>23</v>
      </c>
      <c r="E109" s="71" t="s">
        <v>33</v>
      </c>
      <c r="F109" s="71" t="s">
        <v>23</v>
      </c>
      <c r="G109" s="71" t="s">
        <v>32</v>
      </c>
      <c r="H109" s="71" t="s">
        <v>23</v>
      </c>
      <c r="I109" s="71" t="s">
        <v>31</v>
      </c>
      <c r="J109" s="71" t="s">
        <v>24</v>
      </c>
      <c r="K109" s="71" t="s">
        <v>23</v>
      </c>
      <c r="L109" s="71" t="s">
        <v>34</v>
      </c>
      <c r="M109" s="71" t="s">
        <v>23</v>
      </c>
      <c r="N109" s="71" t="s">
        <v>23</v>
      </c>
      <c r="O109" s="71" t="s">
        <v>23</v>
      </c>
      <c r="P109" s="71" t="s">
        <v>23</v>
      </c>
      <c r="Q109" s="71" t="s">
        <v>23</v>
      </c>
      <c r="R109" s="72" t="s">
        <v>123</v>
      </c>
      <c r="S109" s="73" t="s">
        <v>59</v>
      </c>
      <c r="T109" s="74">
        <f>2700-593.9</f>
        <v>2106.1</v>
      </c>
      <c r="U109" s="74">
        <f>2465.1-1132-246.5-62.4</f>
        <v>1024.1999999999998</v>
      </c>
      <c r="V109" s="74">
        <v>900</v>
      </c>
      <c r="W109" s="74">
        <v>252.2</v>
      </c>
      <c r="X109" s="74">
        <v>252.2</v>
      </c>
      <c r="Y109" s="74">
        <v>252.2</v>
      </c>
      <c r="Z109" s="75">
        <f t="shared" si="18"/>
        <v>4786.8999999999996</v>
      </c>
      <c r="AA109" s="73">
        <v>2020</v>
      </c>
    </row>
    <row r="110" spans="1:32" ht="29.45" customHeight="1" x14ac:dyDescent="0.25">
      <c r="A110" s="41"/>
      <c r="B110" s="41"/>
      <c r="C110" s="41"/>
      <c r="D110" s="41"/>
      <c r="E110" s="41"/>
      <c r="F110" s="41"/>
      <c r="G110" s="41"/>
      <c r="H110" s="41"/>
      <c r="I110" s="41"/>
      <c r="J110" s="41"/>
      <c r="K110" s="41"/>
      <c r="L110" s="41"/>
      <c r="M110" s="41"/>
      <c r="N110" s="41"/>
      <c r="O110" s="41"/>
      <c r="P110" s="41"/>
      <c r="Q110" s="41"/>
      <c r="R110" s="17" t="s">
        <v>124</v>
      </c>
      <c r="S110" s="15" t="s">
        <v>28</v>
      </c>
      <c r="T110" s="8">
        <v>3238</v>
      </c>
      <c r="U110" s="8">
        <v>3553</v>
      </c>
      <c r="V110" s="8">
        <v>2447</v>
      </c>
      <c r="W110" s="8">
        <v>1000</v>
      </c>
      <c r="X110" s="8">
        <v>3929.1</v>
      </c>
      <c r="Y110" s="8">
        <v>3929.1</v>
      </c>
      <c r="Z110" s="5">
        <f>T110+U110+V110+W110+X110+Y110</f>
        <v>18096.2</v>
      </c>
      <c r="AA110" s="15">
        <v>2020</v>
      </c>
    </row>
    <row r="111" spans="1:32" ht="30.6" customHeight="1" x14ac:dyDescent="0.25">
      <c r="A111" s="41"/>
      <c r="B111" s="41"/>
      <c r="C111" s="41"/>
      <c r="D111" s="41"/>
      <c r="E111" s="41"/>
      <c r="F111" s="41"/>
      <c r="G111" s="41"/>
      <c r="H111" s="41"/>
      <c r="I111" s="41"/>
      <c r="J111" s="41"/>
      <c r="K111" s="41"/>
      <c r="L111" s="41"/>
      <c r="M111" s="41"/>
      <c r="N111" s="41"/>
      <c r="O111" s="41"/>
      <c r="P111" s="41"/>
      <c r="Q111" s="41"/>
      <c r="R111" s="17" t="s">
        <v>125</v>
      </c>
      <c r="S111" s="15" t="s">
        <v>55</v>
      </c>
      <c r="T111" s="21">
        <v>6</v>
      </c>
      <c r="U111" s="21">
        <v>4</v>
      </c>
      <c r="V111" s="109"/>
      <c r="W111" s="21">
        <v>4</v>
      </c>
      <c r="X111" s="21">
        <v>4</v>
      </c>
      <c r="Y111" s="21">
        <v>4</v>
      </c>
      <c r="Z111" s="6">
        <f t="shared" si="18"/>
        <v>22</v>
      </c>
      <c r="AA111" s="15">
        <v>2020</v>
      </c>
    </row>
    <row r="112" spans="1:32" ht="45" x14ac:dyDescent="0.25">
      <c r="A112" s="71" t="s">
        <v>23</v>
      </c>
      <c r="B112" s="71" t="s">
        <v>23</v>
      </c>
      <c r="C112" s="71" t="s">
        <v>33</v>
      </c>
      <c r="D112" s="71" t="s">
        <v>23</v>
      </c>
      <c r="E112" s="71" t="s">
        <v>33</v>
      </c>
      <c r="F112" s="71" t="s">
        <v>23</v>
      </c>
      <c r="G112" s="71" t="s">
        <v>32</v>
      </c>
      <c r="H112" s="71" t="s">
        <v>23</v>
      </c>
      <c r="I112" s="71" t="s">
        <v>31</v>
      </c>
      <c r="J112" s="71" t="s">
        <v>24</v>
      </c>
      <c r="K112" s="71" t="s">
        <v>23</v>
      </c>
      <c r="L112" s="71" t="s">
        <v>34</v>
      </c>
      <c r="M112" s="71" t="s">
        <v>23</v>
      </c>
      <c r="N112" s="71" t="s">
        <v>23</v>
      </c>
      <c r="O112" s="71" t="s">
        <v>23</v>
      </c>
      <c r="P112" s="71" t="s">
        <v>23</v>
      </c>
      <c r="Q112" s="71" t="s">
        <v>23</v>
      </c>
      <c r="R112" s="72" t="s">
        <v>123</v>
      </c>
      <c r="S112" s="73" t="s">
        <v>59</v>
      </c>
      <c r="T112" s="74">
        <f>813-490</f>
        <v>323</v>
      </c>
      <c r="U112" s="74">
        <f>742.3-200-100-176.9</f>
        <v>265.39999999999998</v>
      </c>
      <c r="V112" s="74">
        <v>500</v>
      </c>
      <c r="W112" s="74">
        <v>150</v>
      </c>
      <c r="X112" s="74">
        <v>150</v>
      </c>
      <c r="Y112" s="74">
        <v>150</v>
      </c>
      <c r="Z112" s="75">
        <f t="shared" si="18"/>
        <v>1538.4</v>
      </c>
      <c r="AA112" s="73">
        <v>2020</v>
      </c>
    </row>
    <row r="113" spans="1:32" ht="30" x14ac:dyDescent="0.25">
      <c r="A113" s="41"/>
      <c r="B113" s="41"/>
      <c r="C113" s="41"/>
      <c r="D113" s="41"/>
      <c r="E113" s="41"/>
      <c r="F113" s="41"/>
      <c r="G113" s="41"/>
      <c r="H113" s="41"/>
      <c r="I113" s="41"/>
      <c r="J113" s="41"/>
      <c r="K113" s="41"/>
      <c r="L113" s="41"/>
      <c r="M113" s="41"/>
      <c r="N113" s="41"/>
      <c r="O113" s="41"/>
      <c r="P113" s="41"/>
      <c r="Q113" s="41"/>
      <c r="R113" s="17" t="s">
        <v>126</v>
      </c>
      <c r="S113" s="15" t="s">
        <v>28</v>
      </c>
      <c r="T113" s="8">
        <f>1000+2400</f>
        <v>3400</v>
      </c>
      <c r="U113" s="8">
        <f>913-708</f>
        <v>205</v>
      </c>
      <c r="V113" s="8">
        <v>306</v>
      </c>
      <c r="W113" s="8">
        <v>70</v>
      </c>
      <c r="X113" s="8">
        <v>867.4</v>
      </c>
      <c r="Y113" s="8">
        <v>867.4</v>
      </c>
      <c r="Z113" s="5">
        <f t="shared" si="18"/>
        <v>5715.7999999999993</v>
      </c>
      <c r="AA113" s="15">
        <v>2020</v>
      </c>
    </row>
    <row r="114" spans="1:32" ht="30" x14ac:dyDescent="0.25">
      <c r="A114" s="41"/>
      <c r="B114" s="41"/>
      <c r="C114" s="41"/>
      <c r="D114" s="41"/>
      <c r="E114" s="41"/>
      <c r="F114" s="41"/>
      <c r="G114" s="41"/>
      <c r="H114" s="41"/>
      <c r="I114" s="41"/>
      <c r="J114" s="41"/>
      <c r="K114" s="41"/>
      <c r="L114" s="41"/>
      <c r="M114" s="41"/>
      <c r="N114" s="41"/>
      <c r="O114" s="41"/>
      <c r="P114" s="41"/>
      <c r="Q114" s="41"/>
      <c r="R114" s="17" t="s">
        <v>127</v>
      </c>
      <c r="S114" s="15" t="s">
        <v>12</v>
      </c>
      <c r="T114" s="8"/>
      <c r="U114" s="8">
        <f>365+498</f>
        <v>863</v>
      </c>
      <c r="V114" s="8">
        <v>175</v>
      </c>
      <c r="W114" s="8">
        <v>100</v>
      </c>
      <c r="X114" s="8">
        <v>347</v>
      </c>
      <c r="Y114" s="8">
        <v>347</v>
      </c>
      <c r="Z114" s="5">
        <f t="shared" si="18"/>
        <v>1832</v>
      </c>
      <c r="AA114" s="15">
        <v>2020</v>
      </c>
    </row>
    <row r="115" spans="1:32" ht="45" x14ac:dyDescent="0.25">
      <c r="A115" s="71" t="s">
        <v>23</v>
      </c>
      <c r="B115" s="71" t="s">
        <v>23</v>
      </c>
      <c r="C115" s="71" t="s">
        <v>30</v>
      </c>
      <c r="D115" s="71" t="s">
        <v>23</v>
      </c>
      <c r="E115" s="71" t="s">
        <v>33</v>
      </c>
      <c r="F115" s="71" t="s">
        <v>23</v>
      </c>
      <c r="G115" s="71" t="s">
        <v>32</v>
      </c>
      <c r="H115" s="71" t="s">
        <v>23</v>
      </c>
      <c r="I115" s="71" t="s">
        <v>31</v>
      </c>
      <c r="J115" s="71" t="s">
        <v>24</v>
      </c>
      <c r="K115" s="71" t="s">
        <v>23</v>
      </c>
      <c r="L115" s="71" t="s">
        <v>34</v>
      </c>
      <c r="M115" s="71" t="s">
        <v>23</v>
      </c>
      <c r="N115" s="71" t="s">
        <v>23</v>
      </c>
      <c r="O115" s="71" t="s">
        <v>23</v>
      </c>
      <c r="P115" s="71" t="s">
        <v>23</v>
      </c>
      <c r="Q115" s="71" t="s">
        <v>23</v>
      </c>
      <c r="R115" s="72" t="s">
        <v>123</v>
      </c>
      <c r="S115" s="73" t="s">
        <v>59</v>
      </c>
      <c r="T115" s="74">
        <v>1094.2</v>
      </c>
      <c r="U115" s="74">
        <f>999-129.2-441.6</f>
        <v>428.19999999999993</v>
      </c>
      <c r="V115" s="74">
        <v>700</v>
      </c>
      <c r="W115" s="74">
        <v>200</v>
      </c>
      <c r="X115" s="74">
        <v>200</v>
      </c>
      <c r="Y115" s="74">
        <v>200</v>
      </c>
      <c r="Z115" s="75">
        <f t="shared" si="18"/>
        <v>2822.4</v>
      </c>
      <c r="AA115" s="73">
        <v>2020</v>
      </c>
    </row>
    <row r="116" spans="1:32" ht="30" x14ac:dyDescent="0.25">
      <c r="A116" s="41"/>
      <c r="B116" s="41"/>
      <c r="C116" s="41"/>
      <c r="D116" s="41"/>
      <c r="E116" s="41"/>
      <c r="F116" s="41"/>
      <c r="G116" s="41"/>
      <c r="H116" s="41"/>
      <c r="I116" s="41"/>
      <c r="J116" s="41"/>
      <c r="K116" s="41"/>
      <c r="L116" s="41"/>
      <c r="M116" s="41"/>
      <c r="N116" s="41"/>
      <c r="O116" s="41"/>
      <c r="P116" s="41"/>
      <c r="Q116" s="41"/>
      <c r="R116" s="17" t="s">
        <v>128</v>
      </c>
      <c r="S116" s="15" t="s">
        <v>28</v>
      </c>
      <c r="T116" s="8">
        <f>1944-909</f>
        <v>1035</v>
      </c>
      <c r="U116" s="8">
        <v>1000</v>
      </c>
      <c r="V116" s="8">
        <v>2070</v>
      </c>
      <c r="W116" s="8">
        <v>100</v>
      </c>
      <c r="X116" s="8">
        <v>1686</v>
      </c>
      <c r="Y116" s="8">
        <v>1686</v>
      </c>
      <c r="Z116" s="5">
        <f t="shared" si="18"/>
        <v>7577</v>
      </c>
      <c r="AA116" s="15">
        <v>2020</v>
      </c>
    </row>
    <row r="117" spans="1:32" ht="30" x14ac:dyDescent="0.25">
      <c r="A117" s="41"/>
      <c r="B117" s="41"/>
      <c r="C117" s="41"/>
      <c r="D117" s="41"/>
      <c r="E117" s="41"/>
      <c r="F117" s="41"/>
      <c r="G117" s="41"/>
      <c r="H117" s="41"/>
      <c r="I117" s="41"/>
      <c r="J117" s="41"/>
      <c r="K117" s="41"/>
      <c r="L117" s="41"/>
      <c r="M117" s="41"/>
      <c r="N117" s="41"/>
      <c r="O117" s="41"/>
      <c r="P117" s="41"/>
      <c r="Q117" s="41"/>
      <c r="R117" s="17" t="s">
        <v>129</v>
      </c>
      <c r="S117" s="15" t="s">
        <v>28</v>
      </c>
      <c r="T117" s="8">
        <v>250</v>
      </c>
      <c r="U117" s="8">
        <v>280</v>
      </c>
      <c r="V117" s="8">
        <v>270</v>
      </c>
      <c r="W117" s="8">
        <v>270</v>
      </c>
      <c r="X117" s="8">
        <v>270</v>
      </c>
      <c r="Y117" s="8">
        <v>270</v>
      </c>
      <c r="Z117" s="5">
        <f t="shared" si="18"/>
        <v>1610</v>
      </c>
      <c r="AA117" s="15">
        <v>2020</v>
      </c>
    </row>
    <row r="118" spans="1:32" ht="45" x14ac:dyDescent="0.25">
      <c r="A118" s="71" t="s">
        <v>23</v>
      </c>
      <c r="B118" s="71" t="s">
        <v>24</v>
      </c>
      <c r="C118" s="71" t="s">
        <v>25</v>
      </c>
      <c r="D118" s="71" t="s">
        <v>23</v>
      </c>
      <c r="E118" s="71" t="s">
        <v>33</v>
      </c>
      <c r="F118" s="71" t="s">
        <v>23</v>
      </c>
      <c r="G118" s="71" t="s">
        <v>32</v>
      </c>
      <c r="H118" s="71" t="s">
        <v>23</v>
      </c>
      <c r="I118" s="71" t="s">
        <v>31</v>
      </c>
      <c r="J118" s="71" t="s">
        <v>24</v>
      </c>
      <c r="K118" s="71" t="s">
        <v>23</v>
      </c>
      <c r="L118" s="71" t="s">
        <v>34</v>
      </c>
      <c r="M118" s="71" t="s">
        <v>23</v>
      </c>
      <c r="N118" s="71" t="s">
        <v>23</v>
      </c>
      <c r="O118" s="71" t="s">
        <v>23</v>
      </c>
      <c r="P118" s="71" t="s">
        <v>23</v>
      </c>
      <c r="Q118" s="71" t="s">
        <v>23</v>
      </c>
      <c r="R118" s="72" t="s">
        <v>123</v>
      </c>
      <c r="S118" s="73" t="s">
        <v>59</v>
      </c>
      <c r="T118" s="74">
        <f>30482.9-20300-474-264</f>
        <v>9444.9000000000015</v>
      </c>
      <c r="U118" s="74">
        <f>9173.4+420.3+1284.7+993.1-41.7</f>
        <v>11829.8</v>
      </c>
      <c r="V118" s="74">
        <v>19658.099999999999</v>
      </c>
      <c r="W118" s="74">
        <v>19658.099999999999</v>
      </c>
      <c r="X118" s="74">
        <v>19658.099999999999</v>
      </c>
      <c r="Y118" s="74">
        <v>19658.099999999999</v>
      </c>
      <c r="Z118" s="75">
        <f t="shared" si="18"/>
        <v>99907.1</v>
      </c>
      <c r="AA118" s="73">
        <v>2020</v>
      </c>
    </row>
    <row r="119" spans="1:32" s="1" customFormat="1" ht="45" x14ac:dyDescent="0.25">
      <c r="A119" s="41"/>
      <c r="B119" s="41"/>
      <c r="C119" s="41"/>
      <c r="D119" s="41"/>
      <c r="E119" s="41"/>
      <c r="F119" s="41"/>
      <c r="G119" s="41"/>
      <c r="H119" s="41"/>
      <c r="I119" s="41"/>
      <c r="J119" s="41"/>
      <c r="K119" s="41"/>
      <c r="L119" s="41"/>
      <c r="M119" s="41"/>
      <c r="N119" s="41"/>
      <c r="O119" s="41"/>
      <c r="P119" s="41"/>
      <c r="Q119" s="41"/>
      <c r="R119" s="17" t="s">
        <v>130</v>
      </c>
      <c r="S119" s="15" t="s">
        <v>75</v>
      </c>
      <c r="T119" s="8">
        <v>1689.3</v>
      </c>
      <c r="U119" s="8">
        <v>2883.7</v>
      </c>
      <c r="V119" s="8">
        <v>2987.6</v>
      </c>
      <c r="W119" s="8">
        <v>2987.6</v>
      </c>
      <c r="X119" s="8">
        <v>2987.6</v>
      </c>
      <c r="Y119" s="8">
        <v>2987.6</v>
      </c>
      <c r="Z119" s="5">
        <f>(T119+U119+V119+W119+X119+Y119)</f>
        <v>16523.400000000001</v>
      </c>
      <c r="AA119" s="15">
        <v>2020</v>
      </c>
      <c r="AB119" s="48"/>
      <c r="AC119" s="48"/>
      <c r="AD119" s="48"/>
    </row>
    <row r="120" spans="1:32" ht="45" x14ac:dyDescent="0.25">
      <c r="A120" s="71" t="s">
        <v>23</v>
      </c>
      <c r="B120" s="71" t="s">
        <v>24</v>
      </c>
      <c r="C120" s="71" t="s">
        <v>25</v>
      </c>
      <c r="D120" s="71" t="s">
        <v>23</v>
      </c>
      <c r="E120" s="71" t="s">
        <v>33</v>
      </c>
      <c r="F120" s="71" t="s">
        <v>23</v>
      </c>
      <c r="G120" s="71" t="s">
        <v>32</v>
      </c>
      <c r="H120" s="71" t="s">
        <v>23</v>
      </c>
      <c r="I120" s="71" t="s">
        <v>31</v>
      </c>
      <c r="J120" s="71" t="s">
        <v>24</v>
      </c>
      <c r="K120" s="71" t="s">
        <v>23</v>
      </c>
      <c r="L120" s="71" t="s">
        <v>34</v>
      </c>
      <c r="M120" s="71" t="s">
        <v>23</v>
      </c>
      <c r="N120" s="71" t="s">
        <v>23</v>
      </c>
      <c r="O120" s="71" t="s">
        <v>23</v>
      </c>
      <c r="P120" s="71" t="s">
        <v>23</v>
      </c>
      <c r="Q120" s="71" t="s">
        <v>23</v>
      </c>
      <c r="R120" s="72" t="s">
        <v>131</v>
      </c>
      <c r="S120" s="73" t="s">
        <v>59</v>
      </c>
      <c r="T120" s="75">
        <v>919</v>
      </c>
      <c r="U120" s="75">
        <f>1250+185-125</f>
        <v>1310</v>
      </c>
      <c r="V120" s="75">
        <v>1000</v>
      </c>
      <c r="W120" s="75">
        <v>800</v>
      </c>
      <c r="X120" s="75">
        <v>800</v>
      </c>
      <c r="Y120" s="75">
        <v>600</v>
      </c>
      <c r="Z120" s="75">
        <f t="shared" si="18"/>
        <v>5429</v>
      </c>
      <c r="AA120" s="73">
        <v>2020</v>
      </c>
    </row>
    <row r="121" spans="1:32" s="22" customFormat="1" ht="30" x14ac:dyDescent="0.25">
      <c r="A121" s="41"/>
      <c r="B121" s="41"/>
      <c r="C121" s="41"/>
      <c r="D121" s="41"/>
      <c r="E121" s="41"/>
      <c r="F121" s="41"/>
      <c r="G121" s="41"/>
      <c r="H121" s="41"/>
      <c r="I121" s="41"/>
      <c r="J121" s="41"/>
      <c r="K121" s="41"/>
      <c r="L121" s="41"/>
      <c r="M121" s="41"/>
      <c r="N121" s="41"/>
      <c r="O121" s="41"/>
      <c r="P121" s="41"/>
      <c r="Q121" s="41"/>
      <c r="R121" s="17" t="s">
        <v>132</v>
      </c>
      <c r="S121" s="15" t="s">
        <v>55</v>
      </c>
      <c r="T121" s="18">
        <v>70</v>
      </c>
      <c r="U121" s="18">
        <v>75</v>
      </c>
      <c r="V121" s="18">
        <v>85</v>
      </c>
      <c r="W121" s="18">
        <v>60</v>
      </c>
      <c r="X121" s="18">
        <v>60</v>
      </c>
      <c r="Y121" s="18">
        <v>60</v>
      </c>
      <c r="Z121" s="6">
        <f t="shared" si="18"/>
        <v>410</v>
      </c>
      <c r="AA121" s="15">
        <v>2020</v>
      </c>
      <c r="AB121" s="48"/>
      <c r="AC121" s="48"/>
      <c r="AD121" s="48"/>
      <c r="AE121" s="1"/>
      <c r="AF121" s="1"/>
    </row>
    <row r="122" spans="1:32" s="22" customFormat="1" ht="30" x14ac:dyDescent="0.25">
      <c r="A122" s="71" t="s">
        <v>23</v>
      </c>
      <c r="B122" s="71" t="s">
        <v>23</v>
      </c>
      <c r="C122" s="71" t="s">
        <v>39</v>
      </c>
      <c r="D122" s="71" t="s">
        <v>23</v>
      </c>
      <c r="E122" s="71" t="s">
        <v>33</v>
      </c>
      <c r="F122" s="71" t="s">
        <v>23</v>
      </c>
      <c r="G122" s="71" t="s">
        <v>32</v>
      </c>
      <c r="H122" s="71" t="s">
        <v>23</v>
      </c>
      <c r="I122" s="71" t="s">
        <v>31</v>
      </c>
      <c r="J122" s="71" t="s">
        <v>24</v>
      </c>
      <c r="K122" s="71" t="s">
        <v>23</v>
      </c>
      <c r="L122" s="71" t="s">
        <v>34</v>
      </c>
      <c r="M122" s="71" t="s">
        <v>23</v>
      </c>
      <c r="N122" s="71" t="s">
        <v>23</v>
      </c>
      <c r="O122" s="71" t="s">
        <v>23</v>
      </c>
      <c r="P122" s="71" t="s">
        <v>23</v>
      </c>
      <c r="Q122" s="71" t="s">
        <v>23</v>
      </c>
      <c r="R122" s="72" t="s">
        <v>193</v>
      </c>
      <c r="S122" s="73" t="s">
        <v>59</v>
      </c>
      <c r="T122" s="74"/>
      <c r="U122" s="75">
        <f>9884-2300-17.4</f>
        <v>7566.6</v>
      </c>
      <c r="V122" s="101"/>
      <c r="W122" s="74"/>
      <c r="X122" s="74"/>
      <c r="Y122" s="74"/>
      <c r="Z122" s="75">
        <f t="shared" ref="Z122:Z123" si="21">T122+U122+V122+W122+X122+Y122</f>
        <v>7566.6</v>
      </c>
      <c r="AA122" s="73">
        <v>2016</v>
      </c>
      <c r="AB122" s="48"/>
      <c r="AC122" s="48"/>
      <c r="AD122" s="48"/>
      <c r="AE122" s="1"/>
      <c r="AF122" s="1"/>
    </row>
    <row r="123" spans="1:32" s="22" customFormat="1" ht="30" x14ac:dyDescent="0.25">
      <c r="A123" s="41"/>
      <c r="B123" s="41"/>
      <c r="C123" s="41"/>
      <c r="D123" s="41"/>
      <c r="E123" s="41"/>
      <c r="F123" s="41"/>
      <c r="G123" s="41"/>
      <c r="H123" s="41"/>
      <c r="I123" s="41"/>
      <c r="J123" s="41"/>
      <c r="K123" s="41"/>
      <c r="L123" s="41"/>
      <c r="M123" s="41"/>
      <c r="N123" s="41"/>
      <c r="O123" s="41"/>
      <c r="P123" s="41"/>
      <c r="Q123" s="41"/>
      <c r="R123" s="17" t="s">
        <v>211</v>
      </c>
      <c r="S123" s="15" t="s">
        <v>54</v>
      </c>
      <c r="T123" s="18"/>
      <c r="U123" s="18">
        <v>47</v>
      </c>
      <c r="V123" s="113"/>
      <c r="W123" s="18"/>
      <c r="X123" s="18"/>
      <c r="Y123" s="18"/>
      <c r="Z123" s="6">
        <f t="shared" si="21"/>
        <v>47</v>
      </c>
      <c r="AA123" s="15">
        <v>2016</v>
      </c>
      <c r="AB123" s="48"/>
      <c r="AC123" s="48"/>
      <c r="AD123" s="48"/>
      <c r="AE123" s="1"/>
      <c r="AF123" s="1"/>
    </row>
    <row r="124" spans="1:32" s="22" customFormat="1" ht="30" hidden="1" x14ac:dyDescent="0.25">
      <c r="A124" s="71" t="s">
        <v>23</v>
      </c>
      <c r="B124" s="71" t="s">
        <v>24</v>
      </c>
      <c r="C124" s="71" t="s">
        <v>25</v>
      </c>
      <c r="D124" s="71" t="s">
        <v>23</v>
      </c>
      <c r="E124" s="71" t="s">
        <v>33</v>
      </c>
      <c r="F124" s="71" t="s">
        <v>23</v>
      </c>
      <c r="G124" s="71" t="s">
        <v>32</v>
      </c>
      <c r="H124" s="71" t="s">
        <v>23</v>
      </c>
      <c r="I124" s="71" t="s">
        <v>31</v>
      </c>
      <c r="J124" s="71" t="s">
        <v>24</v>
      </c>
      <c r="K124" s="71" t="s">
        <v>23</v>
      </c>
      <c r="L124" s="71" t="s">
        <v>34</v>
      </c>
      <c r="M124" s="71" t="s">
        <v>23</v>
      </c>
      <c r="N124" s="71" t="s">
        <v>23</v>
      </c>
      <c r="O124" s="71" t="s">
        <v>23</v>
      </c>
      <c r="P124" s="71" t="s">
        <v>23</v>
      </c>
      <c r="Q124" s="71" t="s">
        <v>23</v>
      </c>
      <c r="R124" s="72" t="s">
        <v>193</v>
      </c>
      <c r="S124" s="73" t="s">
        <v>59</v>
      </c>
      <c r="T124" s="74"/>
      <c r="U124" s="74"/>
      <c r="V124" s="101"/>
      <c r="W124" s="74"/>
      <c r="X124" s="74"/>
      <c r="Y124" s="74"/>
      <c r="Z124" s="75"/>
      <c r="AA124" s="73"/>
      <c r="AB124" s="48"/>
      <c r="AC124" s="48"/>
      <c r="AD124" s="48"/>
      <c r="AE124" s="1"/>
      <c r="AF124" s="1"/>
    </row>
    <row r="125" spans="1:32" s="22" customFormat="1" ht="30" hidden="1" x14ac:dyDescent="0.25">
      <c r="A125" s="41"/>
      <c r="B125" s="41"/>
      <c r="C125" s="41"/>
      <c r="D125" s="41"/>
      <c r="E125" s="41"/>
      <c r="F125" s="41"/>
      <c r="G125" s="41"/>
      <c r="H125" s="41"/>
      <c r="I125" s="41"/>
      <c r="J125" s="41"/>
      <c r="K125" s="41"/>
      <c r="L125" s="41"/>
      <c r="M125" s="41"/>
      <c r="N125" s="41"/>
      <c r="O125" s="41"/>
      <c r="P125" s="41"/>
      <c r="Q125" s="41"/>
      <c r="R125" s="17" t="s">
        <v>191</v>
      </c>
      <c r="S125" s="15" t="s">
        <v>54</v>
      </c>
      <c r="T125" s="18"/>
      <c r="U125" s="18"/>
      <c r="V125" s="113"/>
      <c r="W125" s="18"/>
      <c r="X125" s="18"/>
      <c r="Y125" s="18"/>
      <c r="Z125" s="6"/>
      <c r="AA125" s="15"/>
      <c r="AB125" s="48"/>
      <c r="AC125" s="48"/>
      <c r="AD125" s="48"/>
      <c r="AE125" s="1"/>
      <c r="AF125" s="1"/>
    </row>
    <row r="126" spans="1:32" s="22" customFormat="1" ht="75" x14ac:dyDescent="0.25">
      <c r="A126" s="71" t="s">
        <v>23</v>
      </c>
      <c r="B126" s="71" t="s">
        <v>24</v>
      </c>
      <c r="C126" s="71" t="s">
        <v>25</v>
      </c>
      <c r="D126" s="71" t="s">
        <v>23</v>
      </c>
      <c r="E126" s="71" t="s">
        <v>33</v>
      </c>
      <c r="F126" s="71" t="s">
        <v>23</v>
      </c>
      <c r="G126" s="71" t="s">
        <v>32</v>
      </c>
      <c r="H126" s="71" t="s">
        <v>23</v>
      </c>
      <c r="I126" s="71" t="s">
        <v>31</v>
      </c>
      <c r="J126" s="71" t="s">
        <v>24</v>
      </c>
      <c r="K126" s="71" t="s">
        <v>23</v>
      </c>
      <c r="L126" s="71" t="s">
        <v>34</v>
      </c>
      <c r="M126" s="71" t="s">
        <v>23</v>
      </c>
      <c r="N126" s="71" t="s">
        <v>23</v>
      </c>
      <c r="O126" s="71" t="s">
        <v>23</v>
      </c>
      <c r="P126" s="71" t="s">
        <v>23</v>
      </c>
      <c r="Q126" s="71" t="s">
        <v>23</v>
      </c>
      <c r="R126" s="72" t="s">
        <v>212</v>
      </c>
      <c r="S126" s="73" t="s">
        <v>59</v>
      </c>
      <c r="T126" s="74"/>
      <c r="U126" s="75">
        <v>76158.5</v>
      </c>
      <c r="V126" s="101"/>
      <c r="W126" s="74"/>
      <c r="X126" s="74"/>
      <c r="Y126" s="74"/>
      <c r="Z126" s="75">
        <f t="shared" ref="Z126" si="22">T126+U126+V126+W126+X126+Y126</f>
        <v>76158.5</v>
      </c>
      <c r="AA126" s="73">
        <v>2016</v>
      </c>
      <c r="AB126" s="48"/>
      <c r="AC126" s="48"/>
      <c r="AD126" s="48"/>
      <c r="AE126" s="1"/>
      <c r="AF126" s="1"/>
    </row>
    <row r="127" spans="1:32" s="22" customFormat="1" ht="30" x14ac:dyDescent="0.25">
      <c r="A127" s="41"/>
      <c r="B127" s="41"/>
      <c r="C127" s="41"/>
      <c r="D127" s="41"/>
      <c r="E127" s="41"/>
      <c r="F127" s="41"/>
      <c r="G127" s="41"/>
      <c r="H127" s="41"/>
      <c r="I127" s="41"/>
      <c r="J127" s="41"/>
      <c r="K127" s="41"/>
      <c r="L127" s="41"/>
      <c r="M127" s="41"/>
      <c r="N127" s="41"/>
      <c r="O127" s="41"/>
      <c r="P127" s="41"/>
      <c r="Q127" s="41"/>
      <c r="R127" s="17" t="s">
        <v>143</v>
      </c>
      <c r="S127" s="15" t="s">
        <v>10</v>
      </c>
      <c r="T127" s="21"/>
      <c r="U127" s="21">
        <v>100</v>
      </c>
      <c r="V127" s="21"/>
      <c r="W127" s="21"/>
      <c r="X127" s="21"/>
      <c r="Y127" s="21"/>
      <c r="Z127" s="6">
        <v>100</v>
      </c>
      <c r="AA127" s="15">
        <v>2016</v>
      </c>
      <c r="AB127" s="48"/>
      <c r="AC127" s="48"/>
      <c r="AD127" s="48"/>
      <c r="AE127" s="1"/>
      <c r="AF127" s="1"/>
    </row>
    <row r="128" spans="1:32" ht="42.75" x14ac:dyDescent="0.25">
      <c r="A128" s="63" t="s">
        <v>23</v>
      </c>
      <c r="B128" s="63" t="s">
        <v>23</v>
      </c>
      <c r="C128" s="63" t="s">
        <v>23</v>
      </c>
      <c r="D128" s="63" t="s">
        <v>23</v>
      </c>
      <c r="E128" s="63" t="s">
        <v>33</v>
      </c>
      <c r="F128" s="63" t="s">
        <v>23</v>
      </c>
      <c r="G128" s="63" t="s">
        <v>32</v>
      </c>
      <c r="H128" s="63" t="s">
        <v>23</v>
      </c>
      <c r="I128" s="63" t="s">
        <v>31</v>
      </c>
      <c r="J128" s="63" t="s">
        <v>24</v>
      </c>
      <c r="K128" s="63" t="s">
        <v>23</v>
      </c>
      <c r="L128" s="63" t="s">
        <v>33</v>
      </c>
      <c r="M128" s="63" t="s">
        <v>23</v>
      </c>
      <c r="N128" s="63" t="s">
        <v>23</v>
      </c>
      <c r="O128" s="63" t="s">
        <v>23</v>
      </c>
      <c r="P128" s="63" t="s">
        <v>23</v>
      </c>
      <c r="Q128" s="63" t="s">
        <v>23</v>
      </c>
      <c r="R128" s="64" t="s">
        <v>40</v>
      </c>
      <c r="S128" s="28" t="s">
        <v>59</v>
      </c>
      <c r="T128" s="16">
        <f>T130</f>
        <v>92414.1</v>
      </c>
      <c r="U128" s="16">
        <f>U130+U152+U156+U160</f>
        <v>25403.1</v>
      </c>
      <c r="V128" s="16">
        <f>V130</f>
        <v>30000</v>
      </c>
      <c r="W128" s="16">
        <f>W130</f>
        <v>7600</v>
      </c>
      <c r="X128" s="16">
        <f>X130</f>
        <v>9000</v>
      </c>
      <c r="Y128" s="16">
        <f>Y130</f>
        <v>9000</v>
      </c>
      <c r="Z128" s="16">
        <f t="shared" si="18"/>
        <v>173417.2</v>
      </c>
      <c r="AA128" s="28">
        <v>2020</v>
      </c>
    </row>
    <row r="129" spans="1:28" ht="44.25" x14ac:dyDescent="0.25">
      <c r="A129" s="41"/>
      <c r="B129" s="41"/>
      <c r="C129" s="41"/>
      <c r="D129" s="41"/>
      <c r="E129" s="41"/>
      <c r="F129" s="41"/>
      <c r="G129" s="41"/>
      <c r="H129" s="41"/>
      <c r="I129" s="41"/>
      <c r="J129" s="41"/>
      <c r="K129" s="41"/>
      <c r="L129" s="41"/>
      <c r="M129" s="41"/>
      <c r="N129" s="41"/>
      <c r="O129" s="41"/>
      <c r="P129" s="41"/>
      <c r="Q129" s="41"/>
      <c r="R129" s="39" t="s">
        <v>133</v>
      </c>
      <c r="S129" s="15" t="s">
        <v>60</v>
      </c>
      <c r="T129" s="8">
        <f>T137+T141+T145+T149</f>
        <v>58.2</v>
      </c>
      <c r="U129" s="8">
        <f>U133+U155+(U159/1000)+(873.3/1000)</f>
        <v>27.765300000000003</v>
      </c>
      <c r="V129" s="8">
        <f>V133+V155+V159+V163+V165</f>
        <v>21.6</v>
      </c>
      <c r="W129" s="8">
        <f>W133+W155+W159+W163</f>
        <v>4</v>
      </c>
      <c r="X129" s="8">
        <f>X133+X155+X159+X163</f>
        <v>10.5</v>
      </c>
      <c r="Y129" s="8">
        <f>Y133+Y155+Y159+Y163</f>
        <v>10.5</v>
      </c>
      <c r="Z129" s="5">
        <f t="shared" si="18"/>
        <v>132.56530000000001</v>
      </c>
      <c r="AA129" s="15">
        <v>2020</v>
      </c>
    </row>
    <row r="130" spans="1:28" ht="59.25" x14ac:dyDescent="0.25">
      <c r="A130" s="71"/>
      <c r="B130" s="71"/>
      <c r="C130" s="71"/>
      <c r="D130" s="71" t="s">
        <v>23</v>
      </c>
      <c r="E130" s="71" t="s">
        <v>33</v>
      </c>
      <c r="F130" s="71" t="s">
        <v>23</v>
      </c>
      <c r="G130" s="71" t="s">
        <v>32</v>
      </c>
      <c r="H130" s="71" t="s">
        <v>23</v>
      </c>
      <c r="I130" s="71" t="s">
        <v>31</v>
      </c>
      <c r="J130" s="71" t="s">
        <v>24</v>
      </c>
      <c r="K130" s="71" t="s">
        <v>23</v>
      </c>
      <c r="L130" s="71" t="s">
        <v>23</v>
      </c>
      <c r="M130" s="71" t="s">
        <v>23</v>
      </c>
      <c r="N130" s="71" t="s">
        <v>23</v>
      </c>
      <c r="O130" s="71" t="s">
        <v>23</v>
      </c>
      <c r="P130" s="71" t="s">
        <v>23</v>
      </c>
      <c r="Q130" s="71" t="s">
        <v>23</v>
      </c>
      <c r="R130" s="76" t="s">
        <v>194</v>
      </c>
      <c r="S130" s="73" t="s">
        <v>59</v>
      </c>
      <c r="T130" s="75">
        <f t="shared" ref="T130:Y130" si="23">T131+T132</f>
        <v>92414.1</v>
      </c>
      <c r="U130" s="75">
        <f t="shared" si="23"/>
        <v>22928.899999999998</v>
      </c>
      <c r="V130" s="75">
        <f t="shared" si="23"/>
        <v>30000</v>
      </c>
      <c r="W130" s="75">
        <f t="shared" si="23"/>
        <v>7600</v>
      </c>
      <c r="X130" s="75">
        <f t="shared" si="23"/>
        <v>9000</v>
      </c>
      <c r="Y130" s="75">
        <f t="shared" si="23"/>
        <v>9000</v>
      </c>
      <c r="Z130" s="75">
        <f t="shared" si="18"/>
        <v>170943</v>
      </c>
      <c r="AA130" s="73">
        <v>2020</v>
      </c>
    </row>
    <row r="131" spans="1:28" ht="60" x14ac:dyDescent="0.25">
      <c r="A131" s="71"/>
      <c r="B131" s="71"/>
      <c r="C131" s="71"/>
      <c r="D131" s="71" t="s">
        <v>23</v>
      </c>
      <c r="E131" s="71" t="s">
        <v>33</v>
      </c>
      <c r="F131" s="71" t="s">
        <v>23</v>
      </c>
      <c r="G131" s="71" t="s">
        <v>32</v>
      </c>
      <c r="H131" s="71" t="s">
        <v>23</v>
      </c>
      <c r="I131" s="71" t="s">
        <v>31</v>
      </c>
      <c r="J131" s="71" t="s">
        <v>24</v>
      </c>
      <c r="K131" s="71" t="s">
        <v>23</v>
      </c>
      <c r="L131" s="71" t="s">
        <v>33</v>
      </c>
      <c r="M131" s="71" t="s">
        <v>23</v>
      </c>
      <c r="N131" s="71" t="s">
        <v>23</v>
      </c>
      <c r="O131" s="71" t="s">
        <v>23</v>
      </c>
      <c r="P131" s="71" t="s">
        <v>23</v>
      </c>
      <c r="Q131" s="71" t="s">
        <v>23</v>
      </c>
      <c r="R131" s="72" t="s">
        <v>134</v>
      </c>
      <c r="S131" s="73" t="s">
        <v>59</v>
      </c>
      <c r="T131" s="75">
        <f t="shared" ref="T131:Y131" si="24">T135+T139+T143+T147</f>
        <v>51768.5</v>
      </c>
      <c r="U131" s="75">
        <f t="shared" si="24"/>
        <v>22928.899999999998</v>
      </c>
      <c r="V131" s="75">
        <f>V135+V139+V143+V147+V164</f>
        <v>30000</v>
      </c>
      <c r="W131" s="75">
        <f t="shared" si="24"/>
        <v>7600</v>
      </c>
      <c r="X131" s="75">
        <f t="shared" si="24"/>
        <v>9000</v>
      </c>
      <c r="Y131" s="75">
        <f t="shared" si="24"/>
        <v>9000</v>
      </c>
      <c r="Z131" s="75">
        <f>Z135+Z139+Z143+Z147+Z164</f>
        <v>130297.40000000001</v>
      </c>
      <c r="AA131" s="73">
        <v>2020</v>
      </c>
    </row>
    <row r="132" spans="1:28" ht="60" x14ac:dyDescent="0.25">
      <c r="A132" s="71"/>
      <c r="B132" s="71"/>
      <c r="C132" s="71"/>
      <c r="D132" s="71" t="s">
        <v>23</v>
      </c>
      <c r="E132" s="71" t="s">
        <v>33</v>
      </c>
      <c r="F132" s="71" t="s">
        <v>23</v>
      </c>
      <c r="G132" s="71" t="s">
        <v>32</v>
      </c>
      <c r="H132" s="71" t="s">
        <v>23</v>
      </c>
      <c r="I132" s="71" t="s">
        <v>31</v>
      </c>
      <c r="J132" s="71" t="s">
        <v>24</v>
      </c>
      <c r="K132" s="71" t="s">
        <v>39</v>
      </c>
      <c r="L132" s="71" t="s">
        <v>35</v>
      </c>
      <c r="M132" s="71" t="s">
        <v>24</v>
      </c>
      <c r="N132" s="71" t="s">
        <v>24</v>
      </c>
      <c r="O132" s="71"/>
      <c r="P132" s="71"/>
      <c r="Q132" s="71"/>
      <c r="R132" s="72" t="s">
        <v>134</v>
      </c>
      <c r="S132" s="73" t="s">
        <v>59</v>
      </c>
      <c r="T132" s="75">
        <f>T136+T140+T144+T148</f>
        <v>40645.600000000006</v>
      </c>
      <c r="U132" s="75"/>
      <c r="V132" s="75"/>
      <c r="W132" s="75"/>
      <c r="X132" s="75"/>
      <c r="Y132" s="75"/>
      <c r="Z132" s="75">
        <f>Z136+Z140+Z144+Z148</f>
        <v>40645.600000000006</v>
      </c>
      <c r="AA132" s="73">
        <v>2015</v>
      </c>
    </row>
    <row r="133" spans="1:28" ht="60" x14ac:dyDescent="0.25">
      <c r="A133" s="41"/>
      <c r="B133" s="41"/>
      <c r="C133" s="41"/>
      <c r="D133" s="41"/>
      <c r="E133" s="41"/>
      <c r="F133" s="41"/>
      <c r="G133" s="41"/>
      <c r="H133" s="41"/>
      <c r="I133" s="41"/>
      <c r="J133" s="41"/>
      <c r="K133" s="41"/>
      <c r="L133" s="41"/>
      <c r="M133" s="41"/>
      <c r="N133" s="41"/>
      <c r="O133" s="41"/>
      <c r="P133" s="41"/>
      <c r="Q133" s="41"/>
      <c r="R133" s="17" t="s">
        <v>135</v>
      </c>
      <c r="S133" s="15" t="s">
        <v>60</v>
      </c>
      <c r="T133" s="8">
        <f t="shared" ref="T133:Y133" si="25">T137+T141+T145+T149</f>
        <v>58.2</v>
      </c>
      <c r="U133" s="8">
        <f>U137+U141+U145+U149</f>
        <v>25.200000000000003</v>
      </c>
      <c r="V133" s="8">
        <f>V137+V141+V145+V149</f>
        <v>12.6</v>
      </c>
      <c r="W133" s="8">
        <f t="shared" si="25"/>
        <v>4</v>
      </c>
      <c r="X133" s="8">
        <f t="shared" si="25"/>
        <v>10.5</v>
      </c>
      <c r="Y133" s="8">
        <f t="shared" si="25"/>
        <v>10.5</v>
      </c>
      <c r="Z133" s="5">
        <f t="shared" si="18"/>
        <v>121</v>
      </c>
      <c r="AA133" s="15">
        <v>2020</v>
      </c>
    </row>
    <row r="134" spans="1:28" ht="60" x14ac:dyDescent="0.25">
      <c r="A134" s="71" t="s">
        <v>23</v>
      </c>
      <c r="B134" s="71" t="s">
        <v>23</v>
      </c>
      <c r="C134" s="71" t="s">
        <v>34</v>
      </c>
      <c r="D134" s="71" t="s">
        <v>23</v>
      </c>
      <c r="E134" s="71" t="s">
        <v>33</v>
      </c>
      <c r="F134" s="71" t="s">
        <v>23</v>
      </c>
      <c r="G134" s="71" t="s">
        <v>32</v>
      </c>
      <c r="H134" s="71" t="s">
        <v>23</v>
      </c>
      <c r="I134" s="71" t="s">
        <v>31</v>
      </c>
      <c r="J134" s="71" t="s">
        <v>24</v>
      </c>
      <c r="K134" s="71" t="s">
        <v>23</v>
      </c>
      <c r="L134" s="71" t="s">
        <v>23</v>
      </c>
      <c r="M134" s="71" t="s">
        <v>23</v>
      </c>
      <c r="N134" s="71" t="s">
        <v>23</v>
      </c>
      <c r="O134" s="71" t="s">
        <v>23</v>
      </c>
      <c r="P134" s="71" t="s">
        <v>23</v>
      </c>
      <c r="Q134" s="71" t="s">
        <v>23</v>
      </c>
      <c r="R134" s="72" t="s">
        <v>134</v>
      </c>
      <c r="S134" s="73" t="s">
        <v>59</v>
      </c>
      <c r="T134" s="75">
        <f t="shared" ref="T134:Y134" si="26">T135+T136</f>
        <v>25150</v>
      </c>
      <c r="U134" s="75">
        <f t="shared" si="26"/>
        <v>6049.5999999999995</v>
      </c>
      <c r="V134" s="75">
        <f t="shared" si="26"/>
        <v>5000</v>
      </c>
      <c r="W134" s="75">
        <f t="shared" si="26"/>
        <v>1900</v>
      </c>
      <c r="X134" s="75">
        <f t="shared" si="26"/>
        <v>2250</v>
      </c>
      <c r="Y134" s="75">
        <f t="shared" si="26"/>
        <v>2250</v>
      </c>
      <c r="Z134" s="75">
        <f t="shared" si="18"/>
        <v>42599.6</v>
      </c>
      <c r="AA134" s="73">
        <v>2020</v>
      </c>
    </row>
    <row r="135" spans="1:28" ht="60" x14ac:dyDescent="0.25">
      <c r="A135" s="71" t="s">
        <v>23</v>
      </c>
      <c r="B135" s="71" t="s">
        <v>23</v>
      </c>
      <c r="C135" s="71" t="s">
        <v>34</v>
      </c>
      <c r="D135" s="71" t="s">
        <v>23</v>
      </c>
      <c r="E135" s="71" t="s">
        <v>33</v>
      </c>
      <c r="F135" s="71" t="s">
        <v>23</v>
      </c>
      <c r="G135" s="71" t="s">
        <v>32</v>
      </c>
      <c r="H135" s="71" t="s">
        <v>23</v>
      </c>
      <c r="I135" s="71" t="s">
        <v>31</v>
      </c>
      <c r="J135" s="71" t="s">
        <v>24</v>
      </c>
      <c r="K135" s="71" t="s">
        <v>23</v>
      </c>
      <c r="L135" s="71" t="s">
        <v>33</v>
      </c>
      <c r="M135" s="71" t="s">
        <v>23</v>
      </c>
      <c r="N135" s="71" t="s">
        <v>23</v>
      </c>
      <c r="O135" s="71" t="s">
        <v>23</v>
      </c>
      <c r="P135" s="71" t="s">
        <v>23</v>
      </c>
      <c r="Q135" s="71" t="s">
        <v>23</v>
      </c>
      <c r="R135" s="72" t="s">
        <v>134</v>
      </c>
      <c r="S135" s="73" t="s">
        <v>59</v>
      </c>
      <c r="T135" s="74">
        <v>13054.7</v>
      </c>
      <c r="U135" s="74">
        <f>8000-1708+246.5-273.3-215.6</f>
        <v>6049.5999999999995</v>
      </c>
      <c r="V135" s="74">
        <v>5000</v>
      </c>
      <c r="W135" s="74">
        <v>1900</v>
      </c>
      <c r="X135" s="74">
        <v>2250</v>
      </c>
      <c r="Y135" s="74">
        <v>2250</v>
      </c>
      <c r="Z135" s="75">
        <f t="shared" si="18"/>
        <v>30504.3</v>
      </c>
      <c r="AA135" s="73">
        <v>2020</v>
      </c>
      <c r="AB135" s="47"/>
    </row>
    <row r="136" spans="1:28" ht="60" x14ac:dyDescent="0.25">
      <c r="A136" s="71" t="s">
        <v>23</v>
      </c>
      <c r="B136" s="71" t="s">
        <v>23</v>
      </c>
      <c r="C136" s="71" t="s">
        <v>34</v>
      </c>
      <c r="D136" s="71" t="s">
        <v>23</v>
      </c>
      <c r="E136" s="71" t="s">
        <v>33</v>
      </c>
      <c r="F136" s="71" t="s">
        <v>23</v>
      </c>
      <c r="G136" s="71" t="s">
        <v>32</v>
      </c>
      <c r="H136" s="71" t="s">
        <v>23</v>
      </c>
      <c r="I136" s="71" t="s">
        <v>31</v>
      </c>
      <c r="J136" s="71" t="s">
        <v>24</v>
      </c>
      <c r="K136" s="71" t="s">
        <v>39</v>
      </c>
      <c r="L136" s="71" t="s">
        <v>35</v>
      </c>
      <c r="M136" s="71" t="s">
        <v>24</v>
      </c>
      <c r="N136" s="71" t="s">
        <v>24</v>
      </c>
      <c r="O136" s="71"/>
      <c r="P136" s="71"/>
      <c r="Q136" s="71"/>
      <c r="R136" s="72" t="s">
        <v>134</v>
      </c>
      <c r="S136" s="73" t="s">
        <v>59</v>
      </c>
      <c r="T136" s="74">
        <v>12095.3</v>
      </c>
      <c r="U136" s="74"/>
      <c r="V136" s="74"/>
      <c r="W136" s="74"/>
      <c r="X136" s="74"/>
      <c r="Y136" s="74"/>
      <c r="Z136" s="75">
        <f t="shared" si="18"/>
        <v>12095.3</v>
      </c>
      <c r="AA136" s="73">
        <v>2015</v>
      </c>
      <c r="AB136" s="47"/>
    </row>
    <row r="137" spans="1:28" ht="60" x14ac:dyDescent="0.25">
      <c r="A137" s="41"/>
      <c r="B137" s="41"/>
      <c r="C137" s="41"/>
      <c r="D137" s="41"/>
      <c r="E137" s="41"/>
      <c r="F137" s="41"/>
      <c r="G137" s="41"/>
      <c r="H137" s="41"/>
      <c r="I137" s="41"/>
      <c r="J137" s="41"/>
      <c r="K137" s="41"/>
      <c r="L137" s="41"/>
      <c r="M137" s="41"/>
      <c r="N137" s="41"/>
      <c r="O137" s="41"/>
      <c r="P137" s="41"/>
      <c r="Q137" s="41"/>
      <c r="R137" s="17" t="s">
        <v>136</v>
      </c>
      <c r="S137" s="15" t="s">
        <v>60</v>
      </c>
      <c r="T137" s="8">
        <v>15.5</v>
      </c>
      <c r="U137" s="8">
        <v>6.5</v>
      </c>
      <c r="V137" s="8">
        <v>2.9</v>
      </c>
      <c r="W137" s="8">
        <v>1</v>
      </c>
      <c r="X137" s="8">
        <v>2.9</v>
      </c>
      <c r="Y137" s="8">
        <v>2.9</v>
      </c>
      <c r="Z137" s="5">
        <f t="shared" si="18"/>
        <v>31.699999999999996</v>
      </c>
      <c r="AA137" s="15">
        <v>2020</v>
      </c>
    </row>
    <row r="138" spans="1:28" ht="60" x14ac:dyDescent="0.25">
      <c r="A138" s="71" t="s">
        <v>23</v>
      </c>
      <c r="B138" s="71" t="s">
        <v>23</v>
      </c>
      <c r="C138" s="71" t="s">
        <v>33</v>
      </c>
      <c r="D138" s="71" t="s">
        <v>23</v>
      </c>
      <c r="E138" s="71" t="s">
        <v>33</v>
      </c>
      <c r="F138" s="71" t="s">
        <v>23</v>
      </c>
      <c r="G138" s="71" t="s">
        <v>32</v>
      </c>
      <c r="H138" s="71" t="s">
        <v>23</v>
      </c>
      <c r="I138" s="71" t="s">
        <v>31</v>
      </c>
      <c r="J138" s="71" t="s">
        <v>24</v>
      </c>
      <c r="K138" s="71" t="s">
        <v>23</v>
      </c>
      <c r="L138" s="71" t="s">
        <v>23</v>
      </c>
      <c r="M138" s="71" t="s">
        <v>23</v>
      </c>
      <c r="N138" s="71" t="s">
        <v>23</v>
      </c>
      <c r="O138" s="71" t="s">
        <v>23</v>
      </c>
      <c r="P138" s="71" t="s">
        <v>23</v>
      </c>
      <c r="Q138" s="71" t="s">
        <v>23</v>
      </c>
      <c r="R138" s="72" t="s">
        <v>134</v>
      </c>
      <c r="S138" s="73" t="s">
        <v>59</v>
      </c>
      <c r="T138" s="75">
        <f>T139+T140</f>
        <v>24446.9</v>
      </c>
      <c r="U138" s="75">
        <f t="shared" ref="U138:Z138" si="27">U139+U140</f>
        <v>6266.4000000000005</v>
      </c>
      <c r="V138" s="75">
        <f t="shared" si="27"/>
        <v>5000</v>
      </c>
      <c r="W138" s="75">
        <f t="shared" si="27"/>
        <v>1900</v>
      </c>
      <c r="X138" s="75">
        <f t="shared" si="27"/>
        <v>2250</v>
      </c>
      <c r="Y138" s="75">
        <f t="shared" si="27"/>
        <v>2250</v>
      </c>
      <c r="Z138" s="75">
        <f t="shared" si="27"/>
        <v>42113.3</v>
      </c>
      <c r="AA138" s="73">
        <v>2020</v>
      </c>
    </row>
    <row r="139" spans="1:28" ht="60" x14ac:dyDescent="0.25">
      <c r="A139" s="71" t="s">
        <v>23</v>
      </c>
      <c r="B139" s="71" t="s">
        <v>23</v>
      </c>
      <c r="C139" s="71" t="s">
        <v>33</v>
      </c>
      <c r="D139" s="71" t="s">
        <v>23</v>
      </c>
      <c r="E139" s="71" t="s">
        <v>33</v>
      </c>
      <c r="F139" s="71" t="s">
        <v>23</v>
      </c>
      <c r="G139" s="71" t="s">
        <v>32</v>
      </c>
      <c r="H139" s="71" t="s">
        <v>23</v>
      </c>
      <c r="I139" s="71" t="s">
        <v>31</v>
      </c>
      <c r="J139" s="71" t="s">
        <v>24</v>
      </c>
      <c r="K139" s="71" t="s">
        <v>23</v>
      </c>
      <c r="L139" s="71" t="s">
        <v>33</v>
      </c>
      <c r="M139" s="71" t="s">
        <v>23</v>
      </c>
      <c r="N139" s="71" t="s">
        <v>23</v>
      </c>
      <c r="O139" s="71" t="s">
        <v>23</v>
      </c>
      <c r="P139" s="71" t="s">
        <v>23</v>
      </c>
      <c r="Q139" s="71" t="s">
        <v>23</v>
      </c>
      <c r="R139" s="72" t="s">
        <v>134</v>
      </c>
      <c r="S139" s="73" t="s">
        <v>59</v>
      </c>
      <c r="T139" s="74">
        <f>4500+8038.2</f>
        <v>12538.2</v>
      </c>
      <c r="U139" s="74">
        <f>8000-951+100-8.4-874.2</f>
        <v>6266.4000000000005</v>
      </c>
      <c r="V139" s="74">
        <v>5000</v>
      </c>
      <c r="W139" s="74">
        <v>1900</v>
      </c>
      <c r="X139" s="74">
        <v>2250</v>
      </c>
      <c r="Y139" s="74">
        <v>2250</v>
      </c>
      <c r="Z139" s="75">
        <f t="shared" si="18"/>
        <v>30204.600000000002</v>
      </c>
      <c r="AA139" s="73">
        <v>2020</v>
      </c>
    </row>
    <row r="140" spans="1:28" ht="60" x14ac:dyDescent="0.25">
      <c r="A140" s="71" t="s">
        <v>23</v>
      </c>
      <c r="B140" s="71" t="s">
        <v>23</v>
      </c>
      <c r="C140" s="71" t="s">
        <v>33</v>
      </c>
      <c r="D140" s="71" t="s">
        <v>23</v>
      </c>
      <c r="E140" s="71" t="s">
        <v>33</v>
      </c>
      <c r="F140" s="71" t="s">
        <v>23</v>
      </c>
      <c r="G140" s="71" t="s">
        <v>32</v>
      </c>
      <c r="H140" s="71" t="s">
        <v>23</v>
      </c>
      <c r="I140" s="71" t="s">
        <v>31</v>
      </c>
      <c r="J140" s="71" t="s">
        <v>24</v>
      </c>
      <c r="K140" s="71" t="s">
        <v>39</v>
      </c>
      <c r="L140" s="71" t="s">
        <v>35</v>
      </c>
      <c r="M140" s="71" t="s">
        <v>24</v>
      </c>
      <c r="N140" s="71" t="s">
        <v>24</v>
      </c>
      <c r="O140" s="71"/>
      <c r="P140" s="71"/>
      <c r="Q140" s="71"/>
      <c r="R140" s="72" t="s">
        <v>134</v>
      </c>
      <c r="S140" s="73" t="s">
        <v>59</v>
      </c>
      <c r="T140" s="74">
        <v>11908.7</v>
      </c>
      <c r="U140" s="74"/>
      <c r="V140" s="74"/>
      <c r="W140" s="74"/>
      <c r="X140" s="74"/>
      <c r="Y140" s="74"/>
      <c r="Z140" s="75">
        <f t="shared" si="18"/>
        <v>11908.7</v>
      </c>
      <c r="AA140" s="73">
        <v>2015</v>
      </c>
    </row>
    <row r="141" spans="1:28" ht="60" x14ac:dyDescent="0.25">
      <c r="A141" s="41"/>
      <c r="B141" s="41"/>
      <c r="C141" s="41"/>
      <c r="D141" s="41"/>
      <c r="E141" s="41"/>
      <c r="F141" s="41"/>
      <c r="G141" s="41"/>
      <c r="H141" s="41"/>
      <c r="I141" s="41"/>
      <c r="J141" s="41"/>
      <c r="K141" s="41"/>
      <c r="L141" s="41"/>
      <c r="M141" s="41"/>
      <c r="N141" s="41"/>
      <c r="O141" s="41"/>
      <c r="P141" s="41"/>
      <c r="Q141" s="41"/>
      <c r="R141" s="17" t="s">
        <v>137</v>
      </c>
      <c r="S141" s="15" t="s">
        <v>60</v>
      </c>
      <c r="T141" s="8">
        <f>15.5+2.1</f>
        <v>17.600000000000001</v>
      </c>
      <c r="U141" s="8">
        <v>5.7</v>
      </c>
      <c r="V141" s="8">
        <v>2.9</v>
      </c>
      <c r="W141" s="8">
        <v>1</v>
      </c>
      <c r="X141" s="8">
        <v>2.4</v>
      </c>
      <c r="Y141" s="8">
        <v>2.4</v>
      </c>
      <c r="Z141" s="5">
        <f t="shared" si="18"/>
        <v>31.999999999999996</v>
      </c>
      <c r="AA141" s="15">
        <v>2020</v>
      </c>
    </row>
    <row r="142" spans="1:28" ht="60" x14ac:dyDescent="0.25">
      <c r="A142" s="71" t="s">
        <v>23</v>
      </c>
      <c r="B142" s="71" t="s">
        <v>23</v>
      </c>
      <c r="C142" s="71" t="s">
        <v>30</v>
      </c>
      <c r="D142" s="71" t="s">
        <v>23</v>
      </c>
      <c r="E142" s="71" t="s">
        <v>33</v>
      </c>
      <c r="F142" s="71" t="s">
        <v>23</v>
      </c>
      <c r="G142" s="71" t="s">
        <v>32</v>
      </c>
      <c r="H142" s="71" t="s">
        <v>23</v>
      </c>
      <c r="I142" s="71" t="s">
        <v>31</v>
      </c>
      <c r="J142" s="71" t="s">
        <v>24</v>
      </c>
      <c r="K142" s="71" t="s">
        <v>23</v>
      </c>
      <c r="L142" s="71" t="s">
        <v>23</v>
      </c>
      <c r="M142" s="71" t="s">
        <v>23</v>
      </c>
      <c r="N142" s="71" t="s">
        <v>23</v>
      </c>
      <c r="O142" s="71" t="s">
        <v>23</v>
      </c>
      <c r="P142" s="71" t="s">
        <v>23</v>
      </c>
      <c r="Q142" s="71" t="s">
        <v>23</v>
      </c>
      <c r="R142" s="72" t="s">
        <v>134</v>
      </c>
      <c r="S142" s="73" t="s">
        <v>59</v>
      </c>
      <c r="T142" s="75">
        <f>T143+T144</f>
        <v>19965</v>
      </c>
      <c r="U142" s="75">
        <f t="shared" ref="U142:Z142" si="28">U143+U144</f>
        <v>5412.6</v>
      </c>
      <c r="V142" s="75">
        <f t="shared" si="28"/>
        <v>5000</v>
      </c>
      <c r="W142" s="75">
        <f t="shared" si="28"/>
        <v>1900</v>
      </c>
      <c r="X142" s="75">
        <f t="shared" si="28"/>
        <v>2250</v>
      </c>
      <c r="Y142" s="75">
        <f t="shared" si="28"/>
        <v>2250</v>
      </c>
      <c r="Z142" s="75">
        <f t="shared" si="28"/>
        <v>36777.599999999999</v>
      </c>
      <c r="AA142" s="73">
        <v>2020</v>
      </c>
    </row>
    <row r="143" spans="1:28" ht="60" x14ac:dyDescent="0.25">
      <c r="A143" s="71" t="s">
        <v>23</v>
      </c>
      <c r="B143" s="71" t="s">
        <v>23</v>
      </c>
      <c r="C143" s="71" t="s">
        <v>30</v>
      </c>
      <c r="D143" s="71" t="s">
        <v>23</v>
      </c>
      <c r="E143" s="71" t="s">
        <v>33</v>
      </c>
      <c r="F143" s="71" t="s">
        <v>23</v>
      </c>
      <c r="G143" s="71" t="s">
        <v>32</v>
      </c>
      <c r="H143" s="71" t="s">
        <v>23</v>
      </c>
      <c r="I143" s="71" t="s">
        <v>31</v>
      </c>
      <c r="J143" s="71" t="s">
        <v>24</v>
      </c>
      <c r="K143" s="71" t="s">
        <v>23</v>
      </c>
      <c r="L143" s="71" t="s">
        <v>33</v>
      </c>
      <c r="M143" s="71" t="s">
        <v>23</v>
      </c>
      <c r="N143" s="71" t="s">
        <v>23</v>
      </c>
      <c r="O143" s="71" t="s">
        <v>23</v>
      </c>
      <c r="P143" s="71" t="s">
        <v>23</v>
      </c>
      <c r="Q143" s="71" t="s">
        <v>23</v>
      </c>
      <c r="R143" s="72" t="s">
        <v>134</v>
      </c>
      <c r="S143" s="73" t="s">
        <v>59</v>
      </c>
      <c r="T143" s="74">
        <f>6240+5854.1</f>
        <v>12094.1</v>
      </c>
      <c r="U143" s="74">
        <f>8000-1758-29.4-800</f>
        <v>5412.6</v>
      </c>
      <c r="V143" s="74">
        <v>5000</v>
      </c>
      <c r="W143" s="74">
        <v>1900</v>
      </c>
      <c r="X143" s="74">
        <v>2250</v>
      </c>
      <c r="Y143" s="74">
        <v>2250</v>
      </c>
      <c r="Z143" s="75">
        <f t="shared" si="18"/>
        <v>28906.7</v>
      </c>
      <c r="AA143" s="73">
        <v>2020</v>
      </c>
    </row>
    <row r="144" spans="1:28" ht="60" x14ac:dyDescent="0.25">
      <c r="A144" s="71" t="s">
        <v>23</v>
      </c>
      <c r="B144" s="71" t="s">
        <v>23</v>
      </c>
      <c r="C144" s="71" t="s">
        <v>30</v>
      </c>
      <c r="D144" s="71" t="s">
        <v>23</v>
      </c>
      <c r="E144" s="71" t="s">
        <v>33</v>
      </c>
      <c r="F144" s="71" t="s">
        <v>23</v>
      </c>
      <c r="G144" s="71" t="s">
        <v>32</v>
      </c>
      <c r="H144" s="71" t="s">
        <v>23</v>
      </c>
      <c r="I144" s="71" t="s">
        <v>31</v>
      </c>
      <c r="J144" s="71" t="s">
        <v>24</v>
      </c>
      <c r="K144" s="71" t="s">
        <v>39</v>
      </c>
      <c r="L144" s="71" t="s">
        <v>35</v>
      </c>
      <c r="M144" s="71" t="s">
        <v>24</v>
      </c>
      <c r="N144" s="71" t="s">
        <v>24</v>
      </c>
      <c r="O144" s="71"/>
      <c r="P144" s="71"/>
      <c r="Q144" s="71"/>
      <c r="R144" s="72" t="s">
        <v>134</v>
      </c>
      <c r="S144" s="73" t="s">
        <v>59</v>
      </c>
      <c r="T144" s="74">
        <v>7870.9</v>
      </c>
      <c r="U144" s="74"/>
      <c r="V144" s="101"/>
      <c r="W144" s="74"/>
      <c r="X144" s="74"/>
      <c r="Y144" s="74"/>
      <c r="Z144" s="75">
        <f t="shared" si="18"/>
        <v>7870.9</v>
      </c>
      <c r="AA144" s="73">
        <v>2015</v>
      </c>
    </row>
    <row r="145" spans="1:32" ht="60" x14ac:dyDescent="0.25">
      <c r="A145" s="41"/>
      <c r="B145" s="41"/>
      <c r="C145" s="41"/>
      <c r="D145" s="41"/>
      <c r="E145" s="41"/>
      <c r="F145" s="41"/>
      <c r="G145" s="41"/>
      <c r="H145" s="41"/>
      <c r="I145" s="41"/>
      <c r="J145" s="41"/>
      <c r="K145" s="41"/>
      <c r="L145" s="41"/>
      <c r="M145" s="41"/>
      <c r="N145" s="41"/>
      <c r="O145" s="41"/>
      <c r="P145" s="41"/>
      <c r="Q145" s="41"/>
      <c r="R145" s="17" t="s">
        <v>138</v>
      </c>
      <c r="S145" s="15" t="s">
        <v>60</v>
      </c>
      <c r="T145" s="8">
        <f>3.9+3.4</f>
        <v>7.3</v>
      </c>
      <c r="U145" s="8">
        <v>7.4</v>
      </c>
      <c r="V145" s="8">
        <v>2.7</v>
      </c>
      <c r="W145" s="8">
        <v>1</v>
      </c>
      <c r="X145" s="8">
        <v>3.4</v>
      </c>
      <c r="Y145" s="8">
        <v>3.4</v>
      </c>
      <c r="Z145" s="5">
        <f t="shared" si="18"/>
        <v>25.199999999999996</v>
      </c>
      <c r="AA145" s="15">
        <v>2020</v>
      </c>
    </row>
    <row r="146" spans="1:32" ht="60" x14ac:dyDescent="0.25">
      <c r="A146" s="71" t="s">
        <v>23</v>
      </c>
      <c r="B146" s="71" t="s">
        <v>23</v>
      </c>
      <c r="C146" s="71" t="s">
        <v>35</v>
      </c>
      <c r="D146" s="71" t="s">
        <v>23</v>
      </c>
      <c r="E146" s="71" t="s">
        <v>33</v>
      </c>
      <c r="F146" s="71" t="s">
        <v>23</v>
      </c>
      <c r="G146" s="71" t="s">
        <v>32</v>
      </c>
      <c r="H146" s="71" t="s">
        <v>23</v>
      </c>
      <c r="I146" s="71" t="s">
        <v>31</v>
      </c>
      <c r="J146" s="71" t="s">
        <v>24</v>
      </c>
      <c r="K146" s="71" t="s">
        <v>23</v>
      </c>
      <c r="L146" s="71" t="s">
        <v>23</v>
      </c>
      <c r="M146" s="71" t="s">
        <v>23</v>
      </c>
      <c r="N146" s="71" t="s">
        <v>23</v>
      </c>
      <c r="O146" s="71" t="s">
        <v>23</v>
      </c>
      <c r="P146" s="71" t="s">
        <v>23</v>
      </c>
      <c r="Q146" s="71" t="s">
        <v>23</v>
      </c>
      <c r="R146" s="72" t="s">
        <v>134</v>
      </c>
      <c r="S146" s="73" t="s">
        <v>59</v>
      </c>
      <c r="T146" s="75">
        <f>T147+T148</f>
        <v>22852.199999999997</v>
      </c>
      <c r="U146" s="75">
        <f t="shared" ref="U146:Z146" si="29">U147+U148</f>
        <v>5200.3</v>
      </c>
      <c r="V146" s="75">
        <f t="shared" si="29"/>
        <v>5000</v>
      </c>
      <c r="W146" s="75">
        <f t="shared" si="29"/>
        <v>1900</v>
      </c>
      <c r="X146" s="75">
        <f t="shared" si="29"/>
        <v>2250</v>
      </c>
      <c r="Y146" s="75">
        <f t="shared" si="29"/>
        <v>2250</v>
      </c>
      <c r="Z146" s="75">
        <f t="shared" si="29"/>
        <v>39452.5</v>
      </c>
      <c r="AA146" s="73">
        <v>2020</v>
      </c>
    </row>
    <row r="147" spans="1:32" s="1" customFormat="1" ht="60" x14ac:dyDescent="0.25">
      <c r="A147" s="71" t="s">
        <v>23</v>
      </c>
      <c r="B147" s="71" t="s">
        <v>23</v>
      </c>
      <c r="C147" s="71" t="s">
        <v>35</v>
      </c>
      <c r="D147" s="71" t="s">
        <v>23</v>
      </c>
      <c r="E147" s="71" t="s">
        <v>33</v>
      </c>
      <c r="F147" s="71" t="s">
        <v>23</v>
      </c>
      <c r="G147" s="71" t="s">
        <v>32</v>
      </c>
      <c r="H147" s="71" t="s">
        <v>23</v>
      </c>
      <c r="I147" s="71" t="s">
        <v>31</v>
      </c>
      <c r="J147" s="71" t="s">
        <v>24</v>
      </c>
      <c r="K147" s="71" t="s">
        <v>23</v>
      </c>
      <c r="L147" s="71" t="s">
        <v>33</v>
      </c>
      <c r="M147" s="71" t="s">
        <v>23</v>
      </c>
      <c r="N147" s="71" t="s">
        <v>23</v>
      </c>
      <c r="O147" s="71" t="s">
        <v>23</v>
      </c>
      <c r="P147" s="71" t="s">
        <v>23</v>
      </c>
      <c r="Q147" s="71" t="s">
        <v>23</v>
      </c>
      <c r="R147" s="72" t="s">
        <v>134</v>
      </c>
      <c r="S147" s="73" t="s">
        <v>59</v>
      </c>
      <c r="T147" s="74">
        <f>2580.4+9582.8+1918.3</f>
        <v>14081.499999999998</v>
      </c>
      <c r="U147" s="74">
        <f>8000-1614-28.9-1156.8</f>
        <v>5200.3</v>
      </c>
      <c r="V147" s="74">
        <v>5000</v>
      </c>
      <c r="W147" s="74">
        <v>1900</v>
      </c>
      <c r="X147" s="74">
        <v>2250</v>
      </c>
      <c r="Y147" s="74">
        <v>2250</v>
      </c>
      <c r="Z147" s="75">
        <f t="shared" si="18"/>
        <v>30681.8</v>
      </c>
      <c r="AA147" s="73">
        <v>2020</v>
      </c>
      <c r="AB147" s="47"/>
      <c r="AC147" s="48"/>
      <c r="AD147" s="48"/>
    </row>
    <row r="148" spans="1:32" s="1" customFormat="1" ht="60" x14ac:dyDescent="0.25">
      <c r="A148" s="71" t="s">
        <v>23</v>
      </c>
      <c r="B148" s="71" t="s">
        <v>23</v>
      </c>
      <c r="C148" s="71" t="s">
        <v>35</v>
      </c>
      <c r="D148" s="71" t="s">
        <v>23</v>
      </c>
      <c r="E148" s="71" t="s">
        <v>33</v>
      </c>
      <c r="F148" s="71" t="s">
        <v>23</v>
      </c>
      <c r="G148" s="71" t="s">
        <v>32</v>
      </c>
      <c r="H148" s="71" t="s">
        <v>23</v>
      </c>
      <c r="I148" s="71" t="s">
        <v>31</v>
      </c>
      <c r="J148" s="71" t="s">
        <v>24</v>
      </c>
      <c r="K148" s="71" t="s">
        <v>39</v>
      </c>
      <c r="L148" s="71" t="s">
        <v>35</v>
      </c>
      <c r="M148" s="71" t="s">
        <v>24</v>
      </c>
      <c r="N148" s="71" t="s">
        <v>24</v>
      </c>
      <c r="O148" s="71"/>
      <c r="P148" s="71"/>
      <c r="Q148" s="71"/>
      <c r="R148" s="72" t="s">
        <v>134</v>
      </c>
      <c r="S148" s="73" t="s">
        <v>59</v>
      </c>
      <c r="T148" s="74">
        <v>8770.7000000000007</v>
      </c>
      <c r="U148" s="74"/>
      <c r="V148" s="101"/>
      <c r="W148" s="74"/>
      <c r="X148" s="74"/>
      <c r="Y148" s="74"/>
      <c r="Z148" s="75">
        <f t="shared" si="18"/>
        <v>8770.7000000000007</v>
      </c>
      <c r="AA148" s="73">
        <v>2015</v>
      </c>
      <c r="AB148" s="47"/>
      <c r="AC148" s="48"/>
      <c r="AD148" s="48"/>
    </row>
    <row r="149" spans="1:32" ht="60" x14ac:dyDescent="0.25">
      <c r="A149" s="41"/>
      <c r="B149" s="41"/>
      <c r="C149" s="41"/>
      <c r="D149" s="41"/>
      <c r="E149" s="41"/>
      <c r="F149" s="41"/>
      <c r="G149" s="41"/>
      <c r="H149" s="41"/>
      <c r="I149" s="41"/>
      <c r="J149" s="41"/>
      <c r="K149" s="41"/>
      <c r="L149" s="41"/>
      <c r="M149" s="41"/>
      <c r="N149" s="41"/>
      <c r="O149" s="41"/>
      <c r="P149" s="41"/>
      <c r="Q149" s="41"/>
      <c r="R149" s="17" t="s">
        <v>139</v>
      </c>
      <c r="S149" s="15" t="s">
        <v>60</v>
      </c>
      <c r="T149" s="8">
        <v>17.8</v>
      </c>
      <c r="U149" s="8">
        <v>5.6</v>
      </c>
      <c r="V149" s="8">
        <v>4.0999999999999996</v>
      </c>
      <c r="W149" s="8">
        <v>1</v>
      </c>
      <c r="X149" s="8">
        <v>1.8</v>
      </c>
      <c r="Y149" s="8">
        <v>1.8</v>
      </c>
      <c r="Z149" s="5">
        <f t="shared" si="18"/>
        <v>32.1</v>
      </c>
      <c r="AA149" s="15">
        <v>2020</v>
      </c>
    </row>
    <row r="150" spans="1:32" ht="60" x14ac:dyDescent="0.25">
      <c r="A150" s="71"/>
      <c r="B150" s="71"/>
      <c r="C150" s="71"/>
      <c r="D150" s="71"/>
      <c r="E150" s="71"/>
      <c r="F150" s="71"/>
      <c r="G150" s="71"/>
      <c r="H150" s="71"/>
      <c r="I150" s="71"/>
      <c r="J150" s="71"/>
      <c r="K150" s="71"/>
      <c r="L150" s="71"/>
      <c r="M150" s="71"/>
      <c r="N150" s="71"/>
      <c r="O150" s="71"/>
      <c r="P150" s="71"/>
      <c r="Q150" s="71"/>
      <c r="R150" s="72" t="s">
        <v>48</v>
      </c>
      <c r="S150" s="73" t="s">
        <v>45</v>
      </c>
      <c r="T150" s="77">
        <v>1</v>
      </c>
      <c r="U150" s="77">
        <v>1</v>
      </c>
      <c r="V150" s="77">
        <v>1</v>
      </c>
      <c r="W150" s="77">
        <v>1</v>
      </c>
      <c r="X150" s="77">
        <v>1</v>
      </c>
      <c r="Y150" s="77">
        <v>1</v>
      </c>
      <c r="Z150" s="77">
        <v>1</v>
      </c>
      <c r="AA150" s="73">
        <v>2020</v>
      </c>
    </row>
    <row r="151" spans="1:32" s="65" customFormat="1" ht="30" x14ac:dyDescent="0.25">
      <c r="A151" s="41"/>
      <c r="B151" s="41"/>
      <c r="C151" s="41"/>
      <c r="D151" s="41"/>
      <c r="E151" s="41"/>
      <c r="F151" s="41"/>
      <c r="G151" s="41"/>
      <c r="H151" s="41"/>
      <c r="I151" s="41"/>
      <c r="J151" s="41"/>
      <c r="K151" s="41"/>
      <c r="L151" s="41"/>
      <c r="M151" s="41"/>
      <c r="N151" s="41"/>
      <c r="O151" s="41"/>
      <c r="P151" s="41"/>
      <c r="Q151" s="41"/>
      <c r="R151" s="17" t="s">
        <v>49</v>
      </c>
      <c r="S151" s="15" t="s">
        <v>55</v>
      </c>
      <c r="T151" s="21">
        <f>15+12+42+10</f>
        <v>79</v>
      </c>
      <c r="U151" s="21">
        <f>11+15+84+21</f>
        <v>131</v>
      </c>
      <c r="V151" s="21">
        <v>45</v>
      </c>
      <c r="W151" s="21">
        <v>40</v>
      </c>
      <c r="X151" s="21">
        <v>11</v>
      </c>
      <c r="Y151" s="21">
        <v>11</v>
      </c>
      <c r="Z151" s="6">
        <f t="shared" si="18"/>
        <v>317</v>
      </c>
      <c r="AA151" s="15">
        <v>2020</v>
      </c>
      <c r="AB151" s="42"/>
      <c r="AC151" s="42"/>
      <c r="AD151" s="42"/>
      <c r="AE151" s="43"/>
      <c r="AF151" s="43"/>
    </row>
    <row r="152" spans="1:32" s="65" customFormat="1" ht="45" x14ac:dyDescent="0.25">
      <c r="A152" s="71" t="s">
        <v>23</v>
      </c>
      <c r="B152" s="71" t="s">
        <v>23</v>
      </c>
      <c r="C152" s="71" t="s">
        <v>30</v>
      </c>
      <c r="D152" s="71" t="s">
        <v>23</v>
      </c>
      <c r="E152" s="71" t="s">
        <v>33</v>
      </c>
      <c r="F152" s="71" t="s">
        <v>23</v>
      </c>
      <c r="G152" s="71" t="s">
        <v>32</v>
      </c>
      <c r="H152" s="71" t="s">
        <v>23</v>
      </c>
      <c r="I152" s="71" t="s">
        <v>31</v>
      </c>
      <c r="J152" s="71" t="s">
        <v>24</v>
      </c>
      <c r="K152" s="71" t="s">
        <v>23</v>
      </c>
      <c r="L152" s="71" t="s">
        <v>23</v>
      </c>
      <c r="M152" s="71" t="s">
        <v>23</v>
      </c>
      <c r="N152" s="71" t="s">
        <v>23</v>
      </c>
      <c r="O152" s="71" t="s">
        <v>23</v>
      </c>
      <c r="P152" s="71" t="s">
        <v>23</v>
      </c>
      <c r="Q152" s="71" t="s">
        <v>23</v>
      </c>
      <c r="R152" s="72" t="s">
        <v>184</v>
      </c>
      <c r="S152" s="73" t="s">
        <v>59</v>
      </c>
      <c r="T152" s="77"/>
      <c r="U152" s="75">
        <f>U153+U154</f>
        <v>981</v>
      </c>
      <c r="V152" s="115"/>
      <c r="W152" s="81"/>
      <c r="X152" s="81"/>
      <c r="Y152" s="81"/>
      <c r="Z152" s="75">
        <f t="shared" ref="Z152:Z163" si="30">U152</f>
        <v>981</v>
      </c>
      <c r="AA152" s="73">
        <v>2016</v>
      </c>
      <c r="AB152" s="42"/>
      <c r="AC152" s="42"/>
      <c r="AD152" s="42"/>
      <c r="AE152" s="43"/>
      <c r="AF152" s="43"/>
    </row>
    <row r="153" spans="1:32" s="65" customFormat="1" ht="45" x14ac:dyDescent="0.25">
      <c r="A153" s="71" t="s">
        <v>23</v>
      </c>
      <c r="B153" s="71" t="s">
        <v>23</v>
      </c>
      <c r="C153" s="71" t="s">
        <v>30</v>
      </c>
      <c r="D153" s="71" t="s">
        <v>23</v>
      </c>
      <c r="E153" s="71" t="s">
        <v>33</v>
      </c>
      <c r="F153" s="71" t="s">
        <v>23</v>
      </c>
      <c r="G153" s="71" t="s">
        <v>32</v>
      </c>
      <c r="H153" s="71" t="s">
        <v>23</v>
      </c>
      <c r="I153" s="71" t="s">
        <v>31</v>
      </c>
      <c r="J153" s="71" t="s">
        <v>24</v>
      </c>
      <c r="K153" s="71" t="s">
        <v>23</v>
      </c>
      <c r="L153" s="71" t="s">
        <v>33</v>
      </c>
      <c r="M153" s="71" t="s">
        <v>182</v>
      </c>
      <c r="N153" s="71" t="s">
        <v>23</v>
      </c>
      <c r="O153" s="71" t="s">
        <v>33</v>
      </c>
      <c r="P153" s="71" t="s">
        <v>34</v>
      </c>
      <c r="Q153" s="71" t="s">
        <v>183</v>
      </c>
      <c r="R153" s="72" t="s">
        <v>184</v>
      </c>
      <c r="S153" s="73" t="s">
        <v>59</v>
      </c>
      <c r="T153" s="77"/>
      <c r="U153" s="74">
        <f>321+232+52-24</f>
        <v>581</v>
      </c>
      <c r="V153" s="114"/>
      <c r="W153" s="77"/>
      <c r="X153" s="77"/>
      <c r="Y153" s="77"/>
      <c r="Z153" s="75">
        <f t="shared" si="30"/>
        <v>581</v>
      </c>
      <c r="AA153" s="73">
        <v>2016</v>
      </c>
      <c r="AB153" s="48"/>
      <c r="AC153" s="42"/>
      <c r="AD153" s="42"/>
      <c r="AE153" s="43"/>
      <c r="AF153" s="43"/>
    </row>
    <row r="154" spans="1:32" s="65" customFormat="1" ht="45" x14ac:dyDescent="0.25">
      <c r="A154" s="71" t="s">
        <v>23</v>
      </c>
      <c r="B154" s="71" t="s">
        <v>23</v>
      </c>
      <c r="C154" s="71" t="s">
        <v>30</v>
      </c>
      <c r="D154" s="71" t="s">
        <v>23</v>
      </c>
      <c r="E154" s="71" t="s">
        <v>33</v>
      </c>
      <c r="F154" s="71" t="s">
        <v>23</v>
      </c>
      <c r="G154" s="71" t="s">
        <v>32</v>
      </c>
      <c r="H154" s="71" t="s">
        <v>23</v>
      </c>
      <c r="I154" s="71" t="s">
        <v>31</v>
      </c>
      <c r="J154" s="71" t="s">
        <v>24</v>
      </c>
      <c r="K154" s="71" t="s">
        <v>23</v>
      </c>
      <c r="L154" s="71" t="s">
        <v>33</v>
      </c>
      <c r="M154" s="71" t="s">
        <v>24</v>
      </c>
      <c r="N154" s="71" t="s">
        <v>23</v>
      </c>
      <c r="O154" s="71" t="s">
        <v>33</v>
      </c>
      <c r="P154" s="71" t="s">
        <v>34</v>
      </c>
      <c r="Q154" s="71" t="s">
        <v>183</v>
      </c>
      <c r="R154" s="72" t="s">
        <v>184</v>
      </c>
      <c r="S154" s="73" t="s">
        <v>59</v>
      </c>
      <c r="T154" s="77"/>
      <c r="U154" s="74">
        <v>400</v>
      </c>
      <c r="V154" s="114"/>
      <c r="W154" s="77"/>
      <c r="X154" s="77"/>
      <c r="Y154" s="77"/>
      <c r="Z154" s="75">
        <f t="shared" si="30"/>
        <v>400</v>
      </c>
      <c r="AA154" s="73">
        <v>2016</v>
      </c>
      <c r="AB154" s="42"/>
      <c r="AC154" s="42"/>
      <c r="AD154" s="42"/>
      <c r="AE154" s="43"/>
      <c r="AF154" s="43"/>
    </row>
    <row r="155" spans="1:32" s="65" customFormat="1" ht="30" x14ac:dyDescent="0.25">
      <c r="A155" s="41"/>
      <c r="B155" s="41"/>
      <c r="C155" s="41"/>
      <c r="D155" s="41"/>
      <c r="E155" s="41"/>
      <c r="F155" s="41"/>
      <c r="G155" s="41"/>
      <c r="H155" s="41"/>
      <c r="I155" s="41"/>
      <c r="J155" s="41"/>
      <c r="K155" s="41"/>
      <c r="L155" s="41"/>
      <c r="M155" s="41"/>
      <c r="N155" s="41"/>
      <c r="O155" s="41"/>
      <c r="P155" s="41"/>
      <c r="Q155" s="41"/>
      <c r="R155" s="17" t="s">
        <v>185</v>
      </c>
      <c r="S155" s="15" t="s">
        <v>60</v>
      </c>
      <c r="T155" s="21"/>
      <c r="U155" s="8">
        <v>1.6</v>
      </c>
      <c r="V155" s="108"/>
      <c r="W155" s="8"/>
      <c r="X155" s="8"/>
      <c r="Y155" s="8"/>
      <c r="Z155" s="5">
        <f t="shared" si="30"/>
        <v>1.6</v>
      </c>
      <c r="AA155" s="15">
        <v>2016</v>
      </c>
      <c r="AB155" s="42"/>
      <c r="AC155" s="42"/>
      <c r="AD155" s="42"/>
      <c r="AE155" s="43"/>
      <c r="AF155" s="43"/>
    </row>
    <row r="156" spans="1:32" s="65" customFormat="1" ht="45" x14ac:dyDescent="0.25">
      <c r="A156" s="71" t="s">
        <v>23</v>
      </c>
      <c r="B156" s="71" t="s">
        <v>23</v>
      </c>
      <c r="C156" s="71" t="s">
        <v>30</v>
      </c>
      <c r="D156" s="71" t="s">
        <v>23</v>
      </c>
      <c r="E156" s="71" t="s">
        <v>33</v>
      </c>
      <c r="F156" s="71" t="s">
        <v>23</v>
      </c>
      <c r="G156" s="71" t="s">
        <v>32</v>
      </c>
      <c r="H156" s="71" t="s">
        <v>23</v>
      </c>
      <c r="I156" s="71" t="s">
        <v>31</v>
      </c>
      <c r="J156" s="71" t="s">
        <v>24</v>
      </c>
      <c r="K156" s="71" t="s">
        <v>23</v>
      </c>
      <c r="L156" s="71" t="s">
        <v>23</v>
      </c>
      <c r="M156" s="71" t="s">
        <v>23</v>
      </c>
      <c r="N156" s="71" t="s">
        <v>23</v>
      </c>
      <c r="O156" s="71" t="s">
        <v>23</v>
      </c>
      <c r="P156" s="71" t="s">
        <v>23</v>
      </c>
      <c r="Q156" s="71" t="s">
        <v>23</v>
      </c>
      <c r="R156" s="72" t="s">
        <v>186</v>
      </c>
      <c r="S156" s="73" t="s">
        <v>59</v>
      </c>
      <c r="T156" s="77"/>
      <c r="U156" s="75">
        <f>U157+U158</f>
        <v>207</v>
      </c>
      <c r="V156" s="115"/>
      <c r="W156" s="81"/>
      <c r="X156" s="81"/>
      <c r="Y156" s="81"/>
      <c r="Z156" s="75">
        <f t="shared" si="30"/>
        <v>207</v>
      </c>
      <c r="AA156" s="73">
        <v>2016</v>
      </c>
      <c r="AB156" s="42"/>
      <c r="AC156" s="42"/>
      <c r="AD156" s="42"/>
      <c r="AE156" s="43"/>
      <c r="AF156" s="43"/>
    </row>
    <row r="157" spans="1:32" s="65" customFormat="1" ht="45" x14ac:dyDescent="0.25">
      <c r="A157" s="71" t="s">
        <v>23</v>
      </c>
      <c r="B157" s="71" t="s">
        <v>23</v>
      </c>
      <c r="C157" s="71" t="s">
        <v>30</v>
      </c>
      <c r="D157" s="71" t="s">
        <v>23</v>
      </c>
      <c r="E157" s="71" t="s">
        <v>33</v>
      </c>
      <c r="F157" s="71" t="s">
        <v>23</v>
      </c>
      <c r="G157" s="71" t="s">
        <v>32</v>
      </c>
      <c r="H157" s="71" t="s">
        <v>23</v>
      </c>
      <c r="I157" s="71" t="s">
        <v>31</v>
      </c>
      <c r="J157" s="71" t="s">
        <v>24</v>
      </c>
      <c r="K157" s="71" t="s">
        <v>23</v>
      </c>
      <c r="L157" s="71" t="s">
        <v>33</v>
      </c>
      <c r="M157" s="71" t="s">
        <v>182</v>
      </c>
      <c r="N157" s="71" t="s">
        <v>23</v>
      </c>
      <c r="O157" s="71" t="s">
        <v>33</v>
      </c>
      <c r="P157" s="71" t="s">
        <v>34</v>
      </c>
      <c r="Q157" s="71" t="s">
        <v>183</v>
      </c>
      <c r="R157" s="72" t="s">
        <v>186</v>
      </c>
      <c r="S157" s="73" t="s">
        <v>59</v>
      </c>
      <c r="T157" s="77"/>
      <c r="U157" s="74">
        <f>65.6+41.4+17.2</f>
        <v>124.2</v>
      </c>
      <c r="V157" s="114"/>
      <c r="W157" s="77"/>
      <c r="X157" s="77"/>
      <c r="Y157" s="77"/>
      <c r="Z157" s="75">
        <f t="shared" si="30"/>
        <v>124.2</v>
      </c>
      <c r="AA157" s="73">
        <v>2016</v>
      </c>
      <c r="AB157" s="42"/>
      <c r="AC157" s="42"/>
      <c r="AD157" s="42"/>
      <c r="AE157" s="43"/>
      <c r="AF157" s="43"/>
    </row>
    <row r="158" spans="1:32" s="65" customFormat="1" ht="45" x14ac:dyDescent="0.25">
      <c r="A158" s="71" t="s">
        <v>23</v>
      </c>
      <c r="B158" s="71" t="s">
        <v>23</v>
      </c>
      <c r="C158" s="71" t="s">
        <v>30</v>
      </c>
      <c r="D158" s="71" t="s">
        <v>23</v>
      </c>
      <c r="E158" s="71" t="s">
        <v>33</v>
      </c>
      <c r="F158" s="71" t="s">
        <v>23</v>
      </c>
      <c r="G158" s="71" t="s">
        <v>32</v>
      </c>
      <c r="H158" s="71" t="s">
        <v>23</v>
      </c>
      <c r="I158" s="71" t="s">
        <v>31</v>
      </c>
      <c r="J158" s="71" t="s">
        <v>24</v>
      </c>
      <c r="K158" s="71" t="s">
        <v>23</v>
      </c>
      <c r="L158" s="71" t="s">
        <v>33</v>
      </c>
      <c r="M158" s="71" t="s">
        <v>24</v>
      </c>
      <c r="N158" s="71" t="s">
        <v>23</v>
      </c>
      <c r="O158" s="71" t="s">
        <v>33</v>
      </c>
      <c r="P158" s="71" t="s">
        <v>34</v>
      </c>
      <c r="Q158" s="71" t="s">
        <v>183</v>
      </c>
      <c r="R158" s="72" t="s">
        <v>186</v>
      </c>
      <c r="S158" s="73" t="s">
        <v>59</v>
      </c>
      <c r="T158" s="77"/>
      <c r="U158" s="74">
        <v>82.8</v>
      </c>
      <c r="V158" s="114"/>
      <c r="W158" s="77"/>
      <c r="X158" s="77"/>
      <c r="Y158" s="77"/>
      <c r="Z158" s="75">
        <f t="shared" si="30"/>
        <v>82.8</v>
      </c>
      <c r="AA158" s="73">
        <v>2016</v>
      </c>
      <c r="AB158" s="42"/>
      <c r="AC158" s="42"/>
      <c r="AD158" s="42"/>
      <c r="AE158" s="43"/>
      <c r="AF158" s="43"/>
    </row>
    <row r="159" spans="1:32" s="65" customFormat="1" ht="30" x14ac:dyDescent="0.25">
      <c r="A159" s="41"/>
      <c r="B159" s="41"/>
      <c r="C159" s="41"/>
      <c r="D159" s="41"/>
      <c r="E159" s="41"/>
      <c r="F159" s="41"/>
      <c r="G159" s="41"/>
      <c r="H159" s="41"/>
      <c r="I159" s="41"/>
      <c r="J159" s="41"/>
      <c r="K159" s="41"/>
      <c r="L159" s="41"/>
      <c r="M159" s="41"/>
      <c r="N159" s="41"/>
      <c r="O159" s="41"/>
      <c r="P159" s="41"/>
      <c r="Q159" s="41"/>
      <c r="R159" s="17" t="s">
        <v>187</v>
      </c>
      <c r="S159" s="15" t="s">
        <v>21</v>
      </c>
      <c r="T159" s="21"/>
      <c r="U159" s="8">
        <v>92</v>
      </c>
      <c r="V159" s="108"/>
      <c r="W159" s="8"/>
      <c r="X159" s="8"/>
      <c r="Y159" s="8"/>
      <c r="Z159" s="5">
        <f t="shared" si="30"/>
        <v>92</v>
      </c>
      <c r="AA159" s="15">
        <v>2016</v>
      </c>
      <c r="AB159" s="42"/>
      <c r="AC159" s="42"/>
      <c r="AD159" s="42"/>
      <c r="AE159" s="43"/>
      <c r="AF159" s="43"/>
    </row>
    <row r="160" spans="1:32" s="65" customFormat="1" ht="45" x14ac:dyDescent="0.25">
      <c r="A160" s="71" t="s">
        <v>23</v>
      </c>
      <c r="B160" s="71" t="s">
        <v>23</v>
      </c>
      <c r="C160" s="71" t="s">
        <v>35</v>
      </c>
      <c r="D160" s="71" t="s">
        <v>23</v>
      </c>
      <c r="E160" s="71" t="s">
        <v>33</v>
      </c>
      <c r="F160" s="71" t="s">
        <v>23</v>
      </c>
      <c r="G160" s="71" t="s">
        <v>32</v>
      </c>
      <c r="H160" s="71" t="s">
        <v>23</v>
      </c>
      <c r="I160" s="71" t="s">
        <v>31</v>
      </c>
      <c r="J160" s="71" t="s">
        <v>24</v>
      </c>
      <c r="K160" s="71" t="s">
        <v>23</v>
      </c>
      <c r="L160" s="71" t="s">
        <v>23</v>
      </c>
      <c r="M160" s="71" t="s">
        <v>23</v>
      </c>
      <c r="N160" s="71" t="s">
        <v>23</v>
      </c>
      <c r="O160" s="71" t="s">
        <v>23</v>
      </c>
      <c r="P160" s="71" t="s">
        <v>23</v>
      </c>
      <c r="Q160" s="71" t="s">
        <v>23</v>
      </c>
      <c r="R160" s="72" t="s">
        <v>188</v>
      </c>
      <c r="S160" s="73" t="s">
        <v>59</v>
      </c>
      <c r="T160" s="77"/>
      <c r="U160" s="75">
        <f>U161+U162</f>
        <v>1286.2</v>
      </c>
      <c r="V160" s="115"/>
      <c r="W160" s="81"/>
      <c r="X160" s="81"/>
      <c r="Y160" s="81"/>
      <c r="Z160" s="75">
        <f t="shared" si="30"/>
        <v>1286.2</v>
      </c>
      <c r="AA160" s="73">
        <v>2016</v>
      </c>
      <c r="AB160" s="42"/>
      <c r="AC160" s="42"/>
      <c r="AD160" s="42"/>
      <c r="AE160" s="43"/>
      <c r="AF160" s="43"/>
    </row>
    <row r="161" spans="1:32" s="65" customFormat="1" ht="45" x14ac:dyDescent="0.25">
      <c r="A161" s="71" t="s">
        <v>23</v>
      </c>
      <c r="B161" s="71" t="s">
        <v>23</v>
      </c>
      <c r="C161" s="71" t="s">
        <v>35</v>
      </c>
      <c r="D161" s="71" t="s">
        <v>23</v>
      </c>
      <c r="E161" s="71" t="s">
        <v>33</v>
      </c>
      <c r="F161" s="71" t="s">
        <v>23</v>
      </c>
      <c r="G161" s="71" t="s">
        <v>32</v>
      </c>
      <c r="H161" s="71" t="s">
        <v>23</v>
      </c>
      <c r="I161" s="71" t="s">
        <v>31</v>
      </c>
      <c r="J161" s="71" t="s">
        <v>24</v>
      </c>
      <c r="K161" s="71" t="s">
        <v>23</v>
      </c>
      <c r="L161" s="71" t="s">
        <v>33</v>
      </c>
      <c r="M161" s="71" t="s">
        <v>182</v>
      </c>
      <c r="N161" s="71" t="s">
        <v>23</v>
      </c>
      <c r="O161" s="71" t="s">
        <v>33</v>
      </c>
      <c r="P161" s="71" t="s">
        <v>34</v>
      </c>
      <c r="Q161" s="71" t="s">
        <v>183</v>
      </c>
      <c r="R161" s="72" t="s">
        <v>188</v>
      </c>
      <c r="S161" s="73" t="s">
        <v>59</v>
      </c>
      <c r="T161" s="77"/>
      <c r="U161" s="74">
        <f>400+476.2+10</f>
        <v>886.2</v>
      </c>
      <c r="V161" s="114"/>
      <c r="W161" s="77"/>
      <c r="X161" s="77"/>
      <c r="Y161" s="77"/>
      <c r="Z161" s="75">
        <f t="shared" si="30"/>
        <v>886.2</v>
      </c>
      <c r="AA161" s="73">
        <v>2016</v>
      </c>
      <c r="AB161" s="42"/>
      <c r="AC161" s="42"/>
      <c r="AD161" s="42"/>
      <c r="AE161" s="43"/>
      <c r="AF161" s="43"/>
    </row>
    <row r="162" spans="1:32" s="65" customFormat="1" ht="45" x14ac:dyDescent="0.25">
      <c r="A162" s="71" t="s">
        <v>23</v>
      </c>
      <c r="B162" s="71" t="s">
        <v>23</v>
      </c>
      <c r="C162" s="71" t="s">
        <v>35</v>
      </c>
      <c r="D162" s="71" t="s">
        <v>23</v>
      </c>
      <c r="E162" s="71" t="s">
        <v>33</v>
      </c>
      <c r="F162" s="71" t="s">
        <v>23</v>
      </c>
      <c r="G162" s="71" t="s">
        <v>32</v>
      </c>
      <c r="H162" s="71" t="s">
        <v>23</v>
      </c>
      <c r="I162" s="71" t="s">
        <v>31</v>
      </c>
      <c r="J162" s="71" t="s">
        <v>24</v>
      </c>
      <c r="K162" s="71" t="s">
        <v>23</v>
      </c>
      <c r="L162" s="71" t="s">
        <v>33</v>
      </c>
      <c r="M162" s="71" t="s">
        <v>24</v>
      </c>
      <c r="N162" s="71" t="s">
        <v>23</v>
      </c>
      <c r="O162" s="71" t="s">
        <v>33</v>
      </c>
      <c r="P162" s="71" t="s">
        <v>34</v>
      </c>
      <c r="Q162" s="71" t="s">
        <v>183</v>
      </c>
      <c r="R162" s="72" t="s">
        <v>188</v>
      </c>
      <c r="S162" s="73" t="s">
        <v>59</v>
      </c>
      <c r="T162" s="77" t="s">
        <v>192</v>
      </c>
      <c r="U162" s="74">
        <v>400</v>
      </c>
      <c r="V162" s="114"/>
      <c r="W162" s="77"/>
      <c r="X162" s="77"/>
      <c r="Y162" s="77"/>
      <c r="Z162" s="75">
        <f t="shared" si="30"/>
        <v>400</v>
      </c>
      <c r="AA162" s="73">
        <v>2016</v>
      </c>
      <c r="AB162" s="42"/>
      <c r="AC162" s="42"/>
      <c r="AD162" s="42"/>
      <c r="AE162" s="43"/>
      <c r="AF162" s="43"/>
    </row>
    <row r="163" spans="1:32" s="65" customFormat="1" ht="30" x14ac:dyDescent="0.25">
      <c r="A163" s="41"/>
      <c r="B163" s="41"/>
      <c r="C163" s="41"/>
      <c r="D163" s="41"/>
      <c r="E163" s="41"/>
      <c r="F163" s="41"/>
      <c r="G163" s="41"/>
      <c r="H163" s="41"/>
      <c r="I163" s="41"/>
      <c r="J163" s="41"/>
      <c r="K163" s="41"/>
      <c r="L163" s="41"/>
      <c r="M163" s="41"/>
      <c r="N163" s="41"/>
      <c r="O163" s="41"/>
      <c r="P163" s="41"/>
      <c r="Q163" s="41"/>
      <c r="R163" s="17" t="s">
        <v>190</v>
      </c>
      <c r="S163" s="15" t="s">
        <v>189</v>
      </c>
      <c r="T163" s="21"/>
      <c r="U163" s="8">
        <v>873.3</v>
      </c>
      <c r="V163" s="108"/>
      <c r="W163" s="8"/>
      <c r="X163" s="8"/>
      <c r="Y163" s="8"/>
      <c r="Z163" s="5">
        <f t="shared" si="30"/>
        <v>873.3</v>
      </c>
      <c r="AA163" s="15">
        <v>2016</v>
      </c>
      <c r="AB163" s="42"/>
      <c r="AC163" s="42"/>
      <c r="AD163" s="42"/>
      <c r="AE163" s="43"/>
      <c r="AF163" s="43"/>
    </row>
    <row r="164" spans="1:32" s="65" customFormat="1" ht="30" x14ac:dyDescent="0.25">
      <c r="A164" s="71" t="s">
        <v>23</v>
      </c>
      <c r="B164" s="71" t="s">
        <v>24</v>
      </c>
      <c r="C164" s="71" t="s">
        <v>25</v>
      </c>
      <c r="D164" s="71" t="s">
        <v>23</v>
      </c>
      <c r="E164" s="71" t="s">
        <v>33</v>
      </c>
      <c r="F164" s="71" t="s">
        <v>23</v>
      </c>
      <c r="G164" s="71" t="s">
        <v>32</v>
      </c>
      <c r="H164" s="71" t="s">
        <v>23</v>
      </c>
      <c r="I164" s="71" t="s">
        <v>31</v>
      </c>
      <c r="J164" s="71" t="s">
        <v>24</v>
      </c>
      <c r="K164" s="71" t="s">
        <v>23</v>
      </c>
      <c r="L164" s="71" t="s">
        <v>33</v>
      </c>
      <c r="M164" s="71" t="s">
        <v>182</v>
      </c>
      <c r="N164" s="71" t="s">
        <v>23</v>
      </c>
      <c r="O164" s="71" t="s">
        <v>33</v>
      </c>
      <c r="P164" s="71" t="s">
        <v>34</v>
      </c>
      <c r="Q164" s="122" t="s">
        <v>214</v>
      </c>
      <c r="R164" s="72" t="s">
        <v>218</v>
      </c>
      <c r="S164" s="73" t="s">
        <v>59</v>
      </c>
      <c r="T164" s="74"/>
      <c r="U164" s="74"/>
      <c r="V164" s="75">
        <v>10000</v>
      </c>
      <c r="W164" s="74"/>
      <c r="X164" s="74"/>
      <c r="Y164" s="74"/>
      <c r="Z164" s="75">
        <f t="shared" ref="Z164:Z165" si="31">T164+U164+V164+W164+X164+Y164</f>
        <v>10000</v>
      </c>
      <c r="AA164" s="73">
        <v>2017</v>
      </c>
      <c r="AB164" s="48"/>
      <c r="AC164" s="42"/>
      <c r="AD164" s="42"/>
      <c r="AE164" s="43"/>
      <c r="AF164" s="43"/>
    </row>
    <row r="165" spans="1:32" s="65" customFormat="1" ht="60" x14ac:dyDescent="0.25">
      <c r="A165" s="41"/>
      <c r="B165" s="41"/>
      <c r="C165" s="41"/>
      <c r="D165" s="41"/>
      <c r="E165" s="41"/>
      <c r="F165" s="41"/>
      <c r="G165" s="41"/>
      <c r="H165" s="41"/>
      <c r="I165" s="41"/>
      <c r="J165" s="41"/>
      <c r="K165" s="41"/>
      <c r="L165" s="41"/>
      <c r="M165" s="41"/>
      <c r="N165" s="41"/>
      <c r="O165" s="41"/>
      <c r="P165" s="41"/>
      <c r="Q165" s="41"/>
      <c r="R165" s="17" t="s">
        <v>215</v>
      </c>
      <c r="S165" s="15" t="s">
        <v>60</v>
      </c>
      <c r="T165" s="8"/>
      <c r="U165" s="8"/>
      <c r="V165" s="8">
        <v>9</v>
      </c>
      <c r="W165" s="8"/>
      <c r="X165" s="8"/>
      <c r="Y165" s="8"/>
      <c r="Z165" s="5">
        <f t="shared" si="31"/>
        <v>9</v>
      </c>
      <c r="AA165" s="15">
        <v>2017</v>
      </c>
      <c r="AB165" s="48"/>
      <c r="AC165" s="42"/>
      <c r="AD165" s="42"/>
      <c r="AE165" s="43"/>
      <c r="AF165" s="43"/>
    </row>
    <row r="166" spans="1:32" ht="31.9" customHeight="1" x14ac:dyDescent="0.25">
      <c r="A166" s="61" t="s">
        <v>23</v>
      </c>
      <c r="B166" s="61" t="s">
        <v>23</v>
      </c>
      <c r="C166" s="61" t="s">
        <v>23</v>
      </c>
      <c r="D166" s="61" t="s">
        <v>23</v>
      </c>
      <c r="E166" s="61" t="s">
        <v>33</v>
      </c>
      <c r="F166" s="61" t="s">
        <v>23</v>
      </c>
      <c r="G166" s="61" t="s">
        <v>31</v>
      </c>
      <c r="H166" s="61" t="s">
        <v>23</v>
      </c>
      <c r="I166" s="61" t="s">
        <v>31</v>
      </c>
      <c r="J166" s="61" t="s">
        <v>25</v>
      </c>
      <c r="K166" s="61" t="s">
        <v>23</v>
      </c>
      <c r="L166" s="61" t="s">
        <v>23</v>
      </c>
      <c r="M166" s="61" t="s">
        <v>23</v>
      </c>
      <c r="N166" s="61" t="s">
        <v>23</v>
      </c>
      <c r="O166" s="61" t="s">
        <v>23</v>
      </c>
      <c r="P166" s="61" t="s">
        <v>23</v>
      </c>
      <c r="Q166" s="61" t="s">
        <v>23</v>
      </c>
      <c r="R166" s="62" t="s">
        <v>140</v>
      </c>
      <c r="S166" s="7" t="s">
        <v>59</v>
      </c>
      <c r="T166" s="3">
        <f t="shared" ref="T166:Z166" si="32">T167</f>
        <v>613664.9</v>
      </c>
      <c r="U166" s="3">
        <f t="shared" si="32"/>
        <v>343332.7</v>
      </c>
      <c r="V166" s="3">
        <f t="shared" si="32"/>
        <v>214941.2</v>
      </c>
      <c r="W166" s="3">
        <f t="shared" si="32"/>
        <v>103000</v>
      </c>
      <c r="X166" s="3">
        <f t="shared" si="32"/>
        <v>93700</v>
      </c>
      <c r="Y166" s="3">
        <f t="shared" si="32"/>
        <v>110160</v>
      </c>
      <c r="Z166" s="3">
        <f t="shared" si="32"/>
        <v>1478798.7999999998</v>
      </c>
      <c r="AA166" s="7">
        <v>2020</v>
      </c>
    </row>
    <row r="167" spans="1:32" ht="42.75" x14ac:dyDescent="0.25">
      <c r="A167" s="20">
        <v>0</v>
      </c>
      <c r="B167" s="20">
        <v>0</v>
      </c>
      <c r="C167" s="20">
        <v>0</v>
      </c>
      <c r="D167" s="20">
        <v>0</v>
      </c>
      <c r="E167" s="20">
        <v>4</v>
      </c>
      <c r="F167" s="20">
        <v>0</v>
      </c>
      <c r="G167" s="20">
        <v>8</v>
      </c>
      <c r="H167" s="20">
        <v>0</v>
      </c>
      <c r="I167" s="63" t="s">
        <v>31</v>
      </c>
      <c r="J167" s="63" t="s">
        <v>25</v>
      </c>
      <c r="K167" s="63" t="s">
        <v>23</v>
      </c>
      <c r="L167" s="63" t="s">
        <v>24</v>
      </c>
      <c r="M167" s="63" t="s">
        <v>23</v>
      </c>
      <c r="N167" s="63" t="s">
        <v>23</v>
      </c>
      <c r="O167" s="63" t="s">
        <v>23</v>
      </c>
      <c r="P167" s="63" t="s">
        <v>23</v>
      </c>
      <c r="Q167" s="63" t="s">
        <v>23</v>
      </c>
      <c r="R167" s="64" t="s">
        <v>29</v>
      </c>
      <c r="S167" s="28" t="s">
        <v>59</v>
      </c>
      <c r="T167" s="16">
        <f>T170+T172+T174+T194+T200</f>
        <v>613664.9</v>
      </c>
      <c r="U167" s="16">
        <f>U170+U172+U174+U194+U200+U206</f>
        <v>343332.7</v>
      </c>
      <c r="V167" s="16">
        <f>V170+V172+V174+V195+V201+V206</f>
        <v>214941.2</v>
      </c>
      <c r="W167" s="16">
        <f t="shared" ref="W167:Y167" si="33">W170+W172+W174+W195+W201+W206</f>
        <v>103000</v>
      </c>
      <c r="X167" s="16">
        <f t="shared" si="33"/>
        <v>93700</v>
      </c>
      <c r="Y167" s="16">
        <f t="shared" si="33"/>
        <v>110160</v>
      </c>
      <c r="Z167" s="16">
        <f>Z170+Z172+Z174+Z194+Z200+Z206</f>
        <v>1478798.7999999998</v>
      </c>
      <c r="AA167" s="28">
        <v>2020</v>
      </c>
    </row>
    <row r="168" spans="1:32" s="22" customFormat="1" ht="45" x14ac:dyDescent="0.25">
      <c r="A168" s="17"/>
      <c r="B168" s="17"/>
      <c r="C168" s="17"/>
      <c r="D168" s="17"/>
      <c r="E168" s="17"/>
      <c r="F168" s="17"/>
      <c r="G168" s="17"/>
      <c r="H168" s="17"/>
      <c r="I168" s="17"/>
      <c r="J168" s="17"/>
      <c r="K168" s="17"/>
      <c r="L168" s="17"/>
      <c r="M168" s="17"/>
      <c r="N168" s="17"/>
      <c r="O168" s="17"/>
      <c r="P168" s="17"/>
      <c r="Q168" s="17"/>
      <c r="R168" s="17" t="s">
        <v>141</v>
      </c>
      <c r="S168" s="15" t="s">
        <v>61</v>
      </c>
      <c r="T168" s="8">
        <v>32718</v>
      </c>
      <c r="U168" s="8">
        <v>19505</v>
      </c>
      <c r="V168" s="8">
        <v>26453.200000000001</v>
      </c>
      <c r="W168" s="8">
        <v>26453.200000000001</v>
      </c>
      <c r="X168" s="8">
        <v>26453.200000000001</v>
      </c>
      <c r="Y168" s="8">
        <v>26453.200000000001</v>
      </c>
      <c r="Z168" s="5">
        <f>T168+U168+V168+W168+X168+Y168</f>
        <v>158035.80000000002</v>
      </c>
      <c r="AA168" s="15">
        <v>2020</v>
      </c>
      <c r="AB168" s="48"/>
      <c r="AC168" s="48"/>
      <c r="AD168" s="48"/>
      <c r="AE168" s="1"/>
      <c r="AF168" s="1"/>
    </row>
    <row r="169" spans="1:32" s="22" customFormat="1" ht="30" x14ac:dyDescent="0.25">
      <c r="A169" s="17"/>
      <c r="B169" s="17"/>
      <c r="C169" s="17"/>
      <c r="D169" s="17"/>
      <c r="E169" s="17"/>
      <c r="F169" s="17"/>
      <c r="G169" s="17"/>
      <c r="H169" s="17"/>
      <c r="I169" s="17"/>
      <c r="J169" s="17"/>
      <c r="K169" s="17"/>
      <c r="L169" s="17"/>
      <c r="M169" s="17"/>
      <c r="N169" s="17"/>
      <c r="O169" s="17"/>
      <c r="P169" s="17"/>
      <c r="Q169" s="17"/>
      <c r="R169" s="17" t="s">
        <v>177</v>
      </c>
      <c r="S169" s="15" t="s">
        <v>54</v>
      </c>
      <c r="T169" s="21">
        <f>T182+T183+T184+T198</f>
        <v>10</v>
      </c>
      <c r="U169" s="21">
        <f>U182+U183+U184+U198</f>
        <v>3</v>
      </c>
      <c r="V169" s="109"/>
      <c r="W169" s="21"/>
      <c r="X169" s="21"/>
      <c r="Y169" s="21"/>
      <c r="Z169" s="6">
        <f>Z182+Z183+Z184+Z198</f>
        <v>13</v>
      </c>
      <c r="AA169" s="15">
        <v>2016</v>
      </c>
      <c r="AB169" s="48"/>
      <c r="AC169" s="48"/>
      <c r="AD169" s="48"/>
      <c r="AE169" s="1"/>
      <c r="AF169" s="1"/>
    </row>
    <row r="170" spans="1:32" ht="45" x14ac:dyDescent="0.25">
      <c r="A170" s="73">
        <v>0</v>
      </c>
      <c r="B170" s="73">
        <v>1</v>
      </c>
      <c r="C170" s="73">
        <v>2</v>
      </c>
      <c r="D170" s="73">
        <v>0</v>
      </c>
      <c r="E170" s="73">
        <v>4</v>
      </c>
      <c r="F170" s="73">
        <v>0</v>
      </c>
      <c r="G170" s="73">
        <v>8</v>
      </c>
      <c r="H170" s="73">
        <v>0</v>
      </c>
      <c r="I170" s="73">
        <v>8</v>
      </c>
      <c r="J170" s="71" t="s">
        <v>25</v>
      </c>
      <c r="K170" s="71" t="s">
        <v>23</v>
      </c>
      <c r="L170" s="71" t="s">
        <v>24</v>
      </c>
      <c r="M170" s="71" t="s">
        <v>23</v>
      </c>
      <c r="N170" s="71" t="s">
        <v>23</v>
      </c>
      <c r="O170" s="71"/>
      <c r="P170" s="71"/>
      <c r="Q170" s="71"/>
      <c r="R170" s="72" t="s">
        <v>142</v>
      </c>
      <c r="S170" s="73" t="s">
        <v>59</v>
      </c>
      <c r="T170" s="74">
        <f>58149+62051+8731</f>
        <v>128931</v>
      </c>
      <c r="U170" s="74"/>
      <c r="V170" s="101"/>
      <c r="W170" s="74"/>
      <c r="X170" s="74"/>
      <c r="Y170" s="74"/>
      <c r="Z170" s="75">
        <f>T170+U170+V170+W170+X170+Y170</f>
        <v>128931</v>
      </c>
      <c r="AA170" s="73">
        <v>2015</v>
      </c>
    </row>
    <row r="171" spans="1:32" ht="30" x14ac:dyDescent="0.25">
      <c r="A171" s="41"/>
      <c r="B171" s="41"/>
      <c r="C171" s="41"/>
      <c r="D171" s="41"/>
      <c r="E171" s="41"/>
      <c r="F171" s="41"/>
      <c r="G171" s="41"/>
      <c r="H171" s="41"/>
      <c r="I171" s="41"/>
      <c r="J171" s="41"/>
      <c r="K171" s="41"/>
      <c r="L171" s="41"/>
      <c r="M171" s="41"/>
      <c r="N171" s="41"/>
      <c r="O171" s="41"/>
      <c r="P171" s="41"/>
      <c r="Q171" s="41"/>
      <c r="R171" s="17" t="s">
        <v>143</v>
      </c>
      <c r="S171" s="15" t="s">
        <v>10</v>
      </c>
      <c r="T171" s="21">
        <v>100</v>
      </c>
      <c r="U171" s="21"/>
      <c r="V171" s="109"/>
      <c r="W171" s="21"/>
      <c r="X171" s="21"/>
      <c r="Y171" s="21"/>
      <c r="Z171" s="6">
        <v>100</v>
      </c>
      <c r="AA171" s="15">
        <v>2015</v>
      </c>
    </row>
    <row r="172" spans="1:32" s="22" customFormat="1" ht="59.25" x14ac:dyDescent="0.25">
      <c r="A172" s="73">
        <v>0</v>
      </c>
      <c r="B172" s="73">
        <v>1</v>
      </c>
      <c r="C172" s="73">
        <v>2</v>
      </c>
      <c r="D172" s="73">
        <v>0</v>
      </c>
      <c r="E172" s="73">
        <v>4</v>
      </c>
      <c r="F172" s="73">
        <v>0</v>
      </c>
      <c r="G172" s="73">
        <v>8</v>
      </c>
      <c r="H172" s="73">
        <v>0</v>
      </c>
      <c r="I172" s="73">
        <v>8</v>
      </c>
      <c r="J172" s="71" t="s">
        <v>25</v>
      </c>
      <c r="K172" s="71" t="s">
        <v>23</v>
      </c>
      <c r="L172" s="71" t="s">
        <v>24</v>
      </c>
      <c r="M172" s="71" t="s">
        <v>23</v>
      </c>
      <c r="N172" s="71" t="s">
        <v>23</v>
      </c>
      <c r="O172" s="71"/>
      <c r="P172" s="71"/>
      <c r="Q172" s="71"/>
      <c r="R172" s="72" t="s">
        <v>144</v>
      </c>
      <c r="S172" s="73" t="s">
        <v>59</v>
      </c>
      <c r="T172" s="74">
        <f>10000+29791+34000+21269</f>
        <v>95060</v>
      </c>
      <c r="U172" s="74"/>
      <c r="V172" s="101"/>
      <c r="W172" s="74"/>
      <c r="X172" s="74"/>
      <c r="Y172" s="74"/>
      <c r="Z172" s="75">
        <f>T172+U172+V172+W172+X172+Y172</f>
        <v>95060</v>
      </c>
      <c r="AA172" s="73">
        <v>2015</v>
      </c>
      <c r="AB172" s="48"/>
      <c r="AC172" s="48"/>
      <c r="AD172" s="48"/>
      <c r="AE172" s="1"/>
      <c r="AF172" s="1"/>
    </row>
    <row r="173" spans="1:32" ht="30" x14ac:dyDescent="0.25">
      <c r="A173" s="41"/>
      <c r="B173" s="41"/>
      <c r="C173" s="41"/>
      <c r="D173" s="41"/>
      <c r="E173" s="41"/>
      <c r="F173" s="41"/>
      <c r="G173" s="41"/>
      <c r="H173" s="41"/>
      <c r="I173" s="41"/>
      <c r="J173" s="41"/>
      <c r="K173" s="41"/>
      <c r="L173" s="41"/>
      <c r="M173" s="41"/>
      <c r="N173" s="41"/>
      <c r="O173" s="41"/>
      <c r="P173" s="41"/>
      <c r="Q173" s="41"/>
      <c r="R173" s="17" t="s">
        <v>145</v>
      </c>
      <c r="S173" s="15" t="s">
        <v>10</v>
      </c>
      <c r="T173" s="21">
        <v>100</v>
      </c>
      <c r="U173" s="21"/>
      <c r="V173" s="109"/>
      <c r="W173" s="21"/>
      <c r="X173" s="21"/>
      <c r="Y173" s="21"/>
      <c r="Z173" s="6">
        <v>100</v>
      </c>
      <c r="AA173" s="15">
        <v>2015</v>
      </c>
    </row>
    <row r="174" spans="1:32" ht="30" x14ac:dyDescent="0.25">
      <c r="A174" s="71"/>
      <c r="B174" s="71"/>
      <c r="C174" s="71"/>
      <c r="D174" s="71" t="s">
        <v>23</v>
      </c>
      <c r="E174" s="71" t="s">
        <v>33</v>
      </c>
      <c r="F174" s="71" t="s">
        <v>23</v>
      </c>
      <c r="G174" s="71" t="s">
        <v>31</v>
      </c>
      <c r="H174" s="71" t="s">
        <v>23</v>
      </c>
      <c r="I174" s="71" t="s">
        <v>31</v>
      </c>
      <c r="J174" s="71" t="s">
        <v>25</v>
      </c>
      <c r="K174" s="71" t="s">
        <v>23</v>
      </c>
      <c r="L174" s="71" t="s">
        <v>23</v>
      </c>
      <c r="M174" s="71" t="s">
        <v>23</v>
      </c>
      <c r="N174" s="71" t="s">
        <v>23</v>
      </c>
      <c r="O174" s="71" t="s">
        <v>23</v>
      </c>
      <c r="P174" s="71" t="s">
        <v>23</v>
      </c>
      <c r="Q174" s="71" t="s">
        <v>23</v>
      </c>
      <c r="R174" s="72" t="s">
        <v>50</v>
      </c>
      <c r="S174" s="73" t="s">
        <v>59</v>
      </c>
      <c r="T174" s="75">
        <f>T175+T176+T177+T178</f>
        <v>239550</v>
      </c>
      <c r="U174" s="75">
        <f>U179+U180+U181</f>
        <v>4377.1000000000004</v>
      </c>
      <c r="V174" s="75"/>
      <c r="W174" s="75"/>
      <c r="X174" s="75"/>
      <c r="Y174" s="75"/>
      <c r="Z174" s="75">
        <f t="shared" ref="Z174:Z184" si="34">T174+U174+V174+W174+X174+Y174</f>
        <v>243927.1</v>
      </c>
      <c r="AA174" s="73">
        <v>2016</v>
      </c>
    </row>
    <row r="175" spans="1:32" ht="30" x14ac:dyDescent="0.25">
      <c r="A175" s="71" t="s">
        <v>23</v>
      </c>
      <c r="B175" s="71" t="s">
        <v>24</v>
      </c>
      <c r="C175" s="71" t="s">
        <v>25</v>
      </c>
      <c r="D175" s="71" t="s">
        <v>23</v>
      </c>
      <c r="E175" s="71" t="s">
        <v>33</v>
      </c>
      <c r="F175" s="71" t="s">
        <v>23</v>
      </c>
      <c r="G175" s="71" t="s">
        <v>31</v>
      </c>
      <c r="H175" s="71" t="s">
        <v>23</v>
      </c>
      <c r="I175" s="71" t="s">
        <v>31</v>
      </c>
      <c r="J175" s="71" t="s">
        <v>25</v>
      </c>
      <c r="K175" s="71" t="s">
        <v>23</v>
      </c>
      <c r="L175" s="71" t="s">
        <v>24</v>
      </c>
      <c r="M175" s="71" t="s">
        <v>23</v>
      </c>
      <c r="N175" s="71" t="s">
        <v>24</v>
      </c>
      <c r="O175" s="71"/>
      <c r="P175" s="71"/>
      <c r="Q175" s="71"/>
      <c r="R175" s="72" t="s">
        <v>50</v>
      </c>
      <c r="S175" s="73" t="s">
        <v>59</v>
      </c>
      <c r="T175" s="74">
        <f>90000+2250</f>
        <v>92250</v>
      </c>
      <c r="U175" s="74"/>
      <c r="V175" s="101"/>
      <c r="W175" s="74"/>
      <c r="X175" s="74"/>
      <c r="Y175" s="74"/>
      <c r="Z175" s="75">
        <f t="shared" si="34"/>
        <v>92250</v>
      </c>
      <c r="AA175" s="73">
        <v>2015</v>
      </c>
    </row>
    <row r="176" spans="1:32" ht="30" x14ac:dyDescent="0.25">
      <c r="A176" s="71" t="s">
        <v>23</v>
      </c>
      <c r="B176" s="71" t="s">
        <v>24</v>
      </c>
      <c r="C176" s="71" t="s">
        <v>25</v>
      </c>
      <c r="D176" s="71" t="s">
        <v>23</v>
      </c>
      <c r="E176" s="71" t="s">
        <v>33</v>
      </c>
      <c r="F176" s="71" t="s">
        <v>23</v>
      </c>
      <c r="G176" s="71" t="s">
        <v>31</v>
      </c>
      <c r="H176" s="71" t="s">
        <v>23</v>
      </c>
      <c r="I176" s="71" t="s">
        <v>31</v>
      </c>
      <c r="J176" s="71" t="s">
        <v>25</v>
      </c>
      <c r="K176" s="71" t="s">
        <v>39</v>
      </c>
      <c r="L176" s="71" t="s">
        <v>35</v>
      </c>
      <c r="M176" s="71" t="s">
        <v>34</v>
      </c>
      <c r="N176" s="71" t="s">
        <v>25</v>
      </c>
      <c r="O176" s="71"/>
      <c r="P176" s="71"/>
      <c r="Q176" s="71"/>
      <c r="R176" s="72" t="s">
        <v>50</v>
      </c>
      <c r="S176" s="73" t="s">
        <v>59</v>
      </c>
      <c r="T176" s="74">
        <f>60000+74550</f>
        <v>134550</v>
      </c>
      <c r="U176" s="74"/>
      <c r="V176" s="101"/>
      <c r="W176" s="74"/>
      <c r="X176" s="74"/>
      <c r="Y176" s="74"/>
      <c r="Z176" s="75">
        <f t="shared" si="34"/>
        <v>134550</v>
      </c>
      <c r="AA176" s="73">
        <v>2015</v>
      </c>
    </row>
    <row r="177" spans="1:32" ht="30" x14ac:dyDescent="0.25">
      <c r="A177" s="71" t="s">
        <v>23</v>
      </c>
      <c r="B177" s="71" t="s">
        <v>24</v>
      </c>
      <c r="C177" s="71" t="s">
        <v>25</v>
      </c>
      <c r="D177" s="71" t="s">
        <v>23</v>
      </c>
      <c r="E177" s="71" t="s">
        <v>33</v>
      </c>
      <c r="F177" s="71" t="s">
        <v>23</v>
      </c>
      <c r="G177" s="71" t="s">
        <v>31</v>
      </c>
      <c r="H177" s="71" t="s">
        <v>23</v>
      </c>
      <c r="I177" s="71" t="s">
        <v>31</v>
      </c>
      <c r="J177" s="71" t="s">
        <v>25</v>
      </c>
      <c r="K177" s="71" t="s">
        <v>30</v>
      </c>
      <c r="L177" s="71" t="s">
        <v>23</v>
      </c>
      <c r="M177" s="71" t="s">
        <v>25</v>
      </c>
      <c r="N177" s="71" t="s">
        <v>39</v>
      </c>
      <c r="O177" s="71"/>
      <c r="P177" s="71"/>
      <c r="Q177" s="71"/>
      <c r="R177" s="72" t="s">
        <v>50</v>
      </c>
      <c r="S177" s="73" t="s">
        <v>59</v>
      </c>
      <c r="T177" s="74">
        <v>10500</v>
      </c>
      <c r="U177" s="74"/>
      <c r="V177" s="101"/>
      <c r="W177" s="74"/>
      <c r="X177" s="74"/>
      <c r="Y177" s="74"/>
      <c r="Z177" s="75">
        <f>T177+U177+V177+W177+X177+Y177</f>
        <v>10500</v>
      </c>
      <c r="AA177" s="73">
        <v>2015</v>
      </c>
    </row>
    <row r="178" spans="1:32" ht="30" x14ac:dyDescent="0.25">
      <c r="A178" s="71" t="s">
        <v>23</v>
      </c>
      <c r="B178" s="71" t="s">
        <v>24</v>
      </c>
      <c r="C178" s="71" t="s">
        <v>25</v>
      </c>
      <c r="D178" s="71" t="s">
        <v>23</v>
      </c>
      <c r="E178" s="71" t="s">
        <v>33</v>
      </c>
      <c r="F178" s="71" t="s">
        <v>23</v>
      </c>
      <c r="G178" s="71" t="s">
        <v>31</v>
      </c>
      <c r="H178" s="71" t="s">
        <v>23</v>
      </c>
      <c r="I178" s="71" t="s">
        <v>31</v>
      </c>
      <c r="J178" s="71" t="s">
        <v>25</v>
      </c>
      <c r="K178" s="71" t="s">
        <v>39</v>
      </c>
      <c r="L178" s="71" t="s">
        <v>33</v>
      </c>
      <c r="M178" s="71" t="s">
        <v>35</v>
      </c>
      <c r="N178" s="71" t="s">
        <v>25</v>
      </c>
      <c r="O178" s="71"/>
      <c r="P178" s="71"/>
      <c r="Q178" s="71"/>
      <c r="R178" s="72" t="s">
        <v>50</v>
      </c>
      <c r="S178" s="73" t="s">
        <v>59</v>
      </c>
      <c r="T178" s="74">
        <v>2250</v>
      </c>
      <c r="U178" s="74"/>
      <c r="V178" s="101"/>
      <c r="W178" s="74"/>
      <c r="X178" s="74"/>
      <c r="Y178" s="74"/>
      <c r="Z178" s="75">
        <f>T178+U178+V178+W178+X178+Y178</f>
        <v>2250</v>
      </c>
      <c r="AA178" s="73">
        <v>2015</v>
      </c>
    </row>
    <row r="179" spans="1:32" ht="30" x14ac:dyDescent="0.25">
      <c r="A179" s="71" t="s">
        <v>23</v>
      </c>
      <c r="B179" s="71" t="s">
        <v>24</v>
      </c>
      <c r="C179" s="71" t="s">
        <v>31</v>
      </c>
      <c r="D179" s="71" t="s">
        <v>23</v>
      </c>
      <c r="E179" s="71" t="s">
        <v>33</v>
      </c>
      <c r="F179" s="71" t="s">
        <v>23</v>
      </c>
      <c r="G179" s="71" t="s">
        <v>31</v>
      </c>
      <c r="H179" s="71" t="s">
        <v>23</v>
      </c>
      <c r="I179" s="71" t="s">
        <v>31</v>
      </c>
      <c r="J179" s="71" t="s">
        <v>25</v>
      </c>
      <c r="K179" s="71" t="s">
        <v>23</v>
      </c>
      <c r="L179" s="71" t="s">
        <v>24</v>
      </c>
      <c r="M179" s="71" t="s">
        <v>30</v>
      </c>
      <c r="N179" s="71" t="s">
        <v>23</v>
      </c>
      <c r="O179" s="71" t="s">
        <v>25</v>
      </c>
      <c r="P179" s="71" t="s">
        <v>39</v>
      </c>
      <c r="Q179" s="71" t="s">
        <v>216</v>
      </c>
      <c r="R179" s="72" t="s">
        <v>50</v>
      </c>
      <c r="S179" s="73" t="s">
        <v>59</v>
      </c>
      <c r="T179" s="74"/>
      <c r="U179" s="74">
        <v>3063.9</v>
      </c>
      <c r="V179" s="101"/>
      <c r="W179" s="74"/>
      <c r="X179" s="74"/>
      <c r="Y179" s="74"/>
      <c r="Z179" s="75">
        <f t="shared" ref="Z179:Z180" si="35">T179+U179+V179+W179+X179+Y179</f>
        <v>3063.9</v>
      </c>
      <c r="AA179" s="73">
        <v>2016</v>
      </c>
    </row>
    <row r="180" spans="1:32" ht="30" x14ac:dyDescent="0.25">
      <c r="A180" s="71" t="s">
        <v>23</v>
      </c>
      <c r="B180" s="71" t="s">
        <v>24</v>
      </c>
      <c r="C180" s="71" t="s">
        <v>31</v>
      </c>
      <c r="D180" s="71" t="s">
        <v>23</v>
      </c>
      <c r="E180" s="71" t="s">
        <v>33</v>
      </c>
      <c r="F180" s="71" t="s">
        <v>23</v>
      </c>
      <c r="G180" s="71" t="s">
        <v>31</v>
      </c>
      <c r="H180" s="71" t="s">
        <v>23</v>
      </c>
      <c r="I180" s="71" t="s">
        <v>31</v>
      </c>
      <c r="J180" s="71" t="s">
        <v>25</v>
      </c>
      <c r="K180" s="71" t="s">
        <v>23</v>
      </c>
      <c r="L180" s="71" t="s">
        <v>24</v>
      </c>
      <c r="M180" s="71" t="s">
        <v>217</v>
      </c>
      <c r="N180" s="71" t="s">
        <v>23</v>
      </c>
      <c r="O180" s="71" t="s">
        <v>25</v>
      </c>
      <c r="P180" s="71" t="s">
        <v>39</v>
      </c>
      <c r="Q180" s="71" t="s">
        <v>216</v>
      </c>
      <c r="R180" s="72" t="s">
        <v>50</v>
      </c>
      <c r="S180" s="73" t="s">
        <v>59</v>
      </c>
      <c r="T180" s="74"/>
      <c r="U180" s="74">
        <v>656.6</v>
      </c>
      <c r="V180" s="101"/>
      <c r="W180" s="74"/>
      <c r="X180" s="74"/>
      <c r="Y180" s="74"/>
      <c r="Z180" s="75">
        <f t="shared" si="35"/>
        <v>656.6</v>
      </c>
      <c r="AA180" s="73">
        <v>2016</v>
      </c>
    </row>
    <row r="181" spans="1:32" ht="30" x14ac:dyDescent="0.25">
      <c r="A181" s="71" t="s">
        <v>23</v>
      </c>
      <c r="B181" s="71" t="s">
        <v>24</v>
      </c>
      <c r="C181" s="71" t="s">
        <v>31</v>
      </c>
      <c r="D181" s="71" t="s">
        <v>23</v>
      </c>
      <c r="E181" s="71" t="s">
        <v>33</v>
      </c>
      <c r="F181" s="71" t="s">
        <v>23</v>
      </c>
      <c r="G181" s="71" t="s">
        <v>31</v>
      </c>
      <c r="H181" s="71" t="s">
        <v>23</v>
      </c>
      <c r="I181" s="71" t="s">
        <v>31</v>
      </c>
      <c r="J181" s="71" t="s">
        <v>25</v>
      </c>
      <c r="K181" s="71" t="s">
        <v>23</v>
      </c>
      <c r="L181" s="71" t="s">
        <v>24</v>
      </c>
      <c r="M181" s="71" t="s">
        <v>23</v>
      </c>
      <c r="N181" s="71" t="s">
        <v>23</v>
      </c>
      <c r="O181" s="71" t="s">
        <v>23</v>
      </c>
      <c r="P181" s="71" t="s">
        <v>23</v>
      </c>
      <c r="Q181" s="71" t="s">
        <v>24</v>
      </c>
      <c r="R181" s="72" t="s">
        <v>50</v>
      </c>
      <c r="S181" s="73" t="s">
        <v>59</v>
      </c>
      <c r="T181" s="74"/>
      <c r="U181" s="74">
        <v>656.6</v>
      </c>
      <c r="V181" s="101"/>
      <c r="W181" s="74"/>
      <c r="X181" s="74"/>
      <c r="Y181" s="74"/>
      <c r="Z181" s="75">
        <f>T181+U181+V181+W181+X181+Y181</f>
        <v>656.6</v>
      </c>
      <c r="AA181" s="73">
        <v>2016</v>
      </c>
    </row>
    <row r="182" spans="1:32" ht="30" x14ac:dyDescent="0.25">
      <c r="A182" s="17"/>
      <c r="B182" s="17"/>
      <c r="C182" s="17"/>
      <c r="D182" s="17"/>
      <c r="E182" s="17"/>
      <c r="F182" s="17"/>
      <c r="G182" s="17"/>
      <c r="H182" s="17"/>
      <c r="I182" s="17"/>
      <c r="J182" s="17"/>
      <c r="K182" s="17"/>
      <c r="L182" s="17"/>
      <c r="M182" s="17"/>
      <c r="N182" s="17"/>
      <c r="O182" s="17"/>
      <c r="P182" s="17"/>
      <c r="Q182" s="17"/>
      <c r="R182" s="17" t="s">
        <v>51</v>
      </c>
      <c r="S182" s="15" t="s">
        <v>54</v>
      </c>
      <c r="T182" s="18">
        <v>2</v>
      </c>
      <c r="U182" s="18"/>
      <c r="V182" s="113"/>
      <c r="W182" s="18"/>
      <c r="X182" s="18"/>
      <c r="Y182" s="18"/>
      <c r="Z182" s="6">
        <f t="shared" si="34"/>
        <v>2</v>
      </c>
      <c r="AA182" s="15">
        <v>2015</v>
      </c>
    </row>
    <row r="183" spans="1:32" ht="30" x14ac:dyDescent="0.25">
      <c r="A183" s="17"/>
      <c r="B183" s="17"/>
      <c r="C183" s="17"/>
      <c r="D183" s="17"/>
      <c r="E183" s="17"/>
      <c r="F183" s="17"/>
      <c r="G183" s="17"/>
      <c r="H183" s="17"/>
      <c r="I183" s="17"/>
      <c r="J183" s="17"/>
      <c r="K183" s="17"/>
      <c r="L183" s="17"/>
      <c r="M183" s="17"/>
      <c r="N183" s="17"/>
      <c r="O183" s="17"/>
      <c r="P183" s="17"/>
      <c r="Q183" s="17"/>
      <c r="R183" s="17" t="s">
        <v>52</v>
      </c>
      <c r="S183" s="15" t="s">
        <v>54</v>
      </c>
      <c r="T183" s="18"/>
      <c r="U183" s="18">
        <v>3</v>
      </c>
      <c r="V183" s="113"/>
      <c r="W183" s="18"/>
      <c r="X183" s="18"/>
      <c r="Y183" s="18"/>
      <c r="Z183" s="6">
        <f t="shared" si="34"/>
        <v>3</v>
      </c>
      <c r="AA183" s="15">
        <v>2016</v>
      </c>
    </row>
    <row r="184" spans="1:32" ht="30" x14ac:dyDescent="0.25">
      <c r="A184" s="17"/>
      <c r="B184" s="17"/>
      <c r="C184" s="17"/>
      <c r="D184" s="17"/>
      <c r="E184" s="17"/>
      <c r="F184" s="17"/>
      <c r="G184" s="17"/>
      <c r="H184" s="17"/>
      <c r="I184" s="17"/>
      <c r="J184" s="17"/>
      <c r="K184" s="17"/>
      <c r="L184" s="17"/>
      <c r="M184" s="17"/>
      <c r="N184" s="17"/>
      <c r="O184" s="17"/>
      <c r="P184" s="17"/>
      <c r="Q184" s="17"/>
      <c r="R184" s="17" t="s">
        <v>70</v>
      </c>
      <c r="S184" s="15" t="s">
        <v>54</v>
      </c>
      <c r="T184" s="18">
        <v>5</v>
      </c>
      <c r="U184" s="18"/>
      <c r="V184" s="113"/>
      <c r="W184" s="18"/>
      <c r="X184" s="18"/>
      <c r="Y184" s="18"/>
      <c r="Z184" s="6">
        <f t="shared" si="34"/>
        <v>5</v>
      </c>
      <c r="AA184" s="15">
        <v>2015</v>
      </c>
    </row>
    <row r="185" spans="1:32" ht="44.25" x14ac:dyDescent="0.25">
      <c r="A185" s="71"/>
      <c r="B185" s="71"/>
      <c r="C185" s="71"/>
      <c r="D185" s="71"/>
      <c r="E185" s="71"/>
      <c r="F185" s="71"/>
      <c r="G185" s="71"/>
      <c r="H185" s="71"/>
      <c r="I185" s="71"/>
      <c r="J185" s="71"/>
      <c r="K185" s="71"/>
      <c r="L185" s="71"/>
      <c r="M185" s="71"/>
      <c r="N185" s="71"/>
      <c r="O185" s="71"/>
      <c r="P185" s="71"/>
      <c r="Q185" s="71"/>
      <c r="R185" s="72" t="s">
        <v>146</v>
      </c>
      <c r="S185" s="73" t="s">
        <v>45</v>
      </c>
      <c r="T185" s="77">
        <v>1</v>
      </c>
      <c r="U185" s="77">
        <v>1</v>
      </c>
      <c r="V185" s="77">
        <v>1</v>
      </c>
      <c r="W185" s="77">
        <v>1</v>
      </c>
      <c r="X185" s="77">
        <v>1</v>
      </c>
      <c r="Y185" s="77">
        <v>1</v>
      </c>
      <c r="Z185" s="77">
        <v>1</v>
      </c>
      <c r="AA185" s="73">
        <v>2020</v>
      </c>
    </row>
    <row r="186" spans="1:32" ht="30" x14ac:dyDescent="0.25">
      <c r="A186" s="41"/>
      <c r="B186" s="41"/>
      <c r="C186" s="41"/>
      <c r="D186" s="41"/>
      <c r="E186" s="41"/>
      <c r="F186" s="41"/>
      <c r="G186" s="41"/>
      <c r="H186" s="41"/>
      <c r="I186" s="41"/>
      <c r="J186" s="41"/>
      <c r="K186" s="41"/>
      <c r="L186" s="41"/>
      <c r="M186" s="41"/>
      <c r="N186" s="41"/>
      <c r="O186" s="41"/>
      <c r="P186" s="41"/>
      <c r="Q186" s="41"/>
      <c r="R186" s="17" t="s">
        <v>147</v>
      </c>
      <c r="S186" s="15" t="s">
        <v>55</v>
      </c>
      <c r="T186" s="18">
        <v>45</v>
      </c>
      <c r="U186" s="18">
        <v>65</v>
      </c>
      <c r="V186" s="18">
        <v>45</v>
      </c>
      <c r="W186" s="18">
        <v>45</v>
      </c>
      <c r="X186" s="18">
        <v>45</v>
      </c>
      <c r="Y186" s="18">
        <v>45</v>
      </c>
      <c r="Z186" s="6">
        <f>T186+U186+V186+W186+X186+Y186</f>
        <v>290</v>
      </c>
      <c r="AA186" s="15">
        <v>2020</v>
      </c>
    </row>
    <row r="187" spans="1:32" ht="88.9" customHeight="1" x14ac:dyDescent="0.25">
      <c r="A187" s="71"/>
      <c r="B187" s="71"/>
      <c r="C187" s="71"/>
      <c r="D187" s="71"/>
      <c r="E187" s="71"/>
      <c r="F187" s="71"/>
      <c r="G187" s="71"/>
      <c r="H187" s="71"/>
      <c r="I187" s="71"/>
      <c r="J187" s="71"/>
      <c r="K187" s="71"/>
      <c r="L187" s="71"/>
      <c r="M187" s="71"/>
      <c r="N187" s="71"/>
      <c r="O187" s="71"/>
      <c r="P187" s="71"/>
      <c r="Q187" s="71"/>
      <c r="R187" s="72" t="s">
        <v>202</v>
      </c>
      <c r="S187" s="73" t="s">
        <v>45</v>
      </c>
      <c r="T187" s="77">
        <v>1</v>
      </c>
      <c r="U187" s="77">
        <v>1</v>
      </c>
      <c r="V187" s="77">
        <v>1</v>
      </c>
      <c r="W187" s="77">
        <v>1</v>
      </c>
      <c r="X187" s="77">
        <v>1</v>
      </c>
      <c r="Y187" s="77">
        <v>1</v>
      </c>
      <c r="Z187" s="77">
        <v>1</v>
      </c>
      <c r="AA187" s="73">
        <v>2020</v>
      </c>
    </row>
    <row r="188" spans="1:32" ht="59.45" customHeight="1" x14ac:dyDescent="0.25">
      <c r="A188" s="41"/>
      <c r="B188" s="41"/>
      <c r="C188" s="41"/>
      <c r="D188" s="41"/>
      <c r="E188" s="41"/>
      <c r="F188" s="41"/>
      <c r="G188" s="41"/>
      <c r="H188" s="41"/>
      <c r="I188" s="41"/>
      <c r="J188" s="41"/>
      <c r="K188" s="41"/>
      <c r="L188" s="41"/>
      <c r="M188" s="41"/>
      <c r="N188" s="41"/>
      <c r="O188" s="41"/>
      <c r="P188" s="41"/>
      <c r="Q188" s="41"/>
      <c r="R188" s="17" t="s">
        <v>203</v>
      </c>
      <c r="S188" s="15" t="s">
        <v>54</v>
      </c>
      <c r="T188" s="18">
        <v>24</v>
      </c>
      <c r="U188" s="18">
        <v>30</v>
      </c>
      <c r="V188" s="18">
        <v>24</v>
      </c>
      <c r="W188" s="18">
        <v>24</v>
      </c>
      <c r="X188" s="18">
        <v>24</v>
      </c>
      <c r="Y188" s="18">
        <v>24</v>
      </c>
      <c r="Z188" s="6">
        <f>T188+U188+V188+W188+X188+Y188</f>
        <v>150</v>
      </c>
      <c r="AA188" s="15">
        <v>2020</v>
      </c>
    </row>
    <row r="189" spans="1:32" ht="45" hidden="1" x14ac:dyDescent="0.25">
      <c r="A189" s="41"/>
      <c r="B189" s="41"/>
      <c r="C189" s="41"/>
      <c r="D189" s="41"/>
      <c r="E189" s="41"/>
      <c r="F189" s="41"/>
      <c r="G189" s="41"/>
      <c r="H189" s="41"/>
      <c r="I189" s="41"/>
      <c r="J189" s="41"/>
      <c r="K189" s="41"/>
      <c r="L189" s="41"/>
      <c r="M189" s="41"/>
      <c r="N189" s="41"/>
      <c r="O189" s="41"/>
      <c r="P189" s="41"/>
      <c r="Q189" s="41"/>
      <c r="R189" s="17" t="s">
        <v>148</v>
      </c>
      <c r="S189" s="15" t="s">
        <v>54</v>
      </c>
      <c r="T189" s="18">
        <v>24</v>
      </c>
      <c r="U189" s="18">
        <v>24</v>
      </c>
      <c r="V189" s="18">
        <v>24</v>
      </c>
      <c r="W189" s="18">
        <v>24</v>
      </c>
      <c r="X189" s="18">
        <v>24</v>
      </c>
      <c r="Y189" s="18">
        <v>24</v>
      </c>
      <c r="Z189" s="6">
        <f>T189+U189+V189+W189+X189+Y189</f>
        <v>144</v>
      </c>
      <c r="AA189" s="15">
        <v>2020</v>
      </c>
    </row>
    <row r="190" spans="1:32" ht="45" x14ac:dyDescent="0.25">
      <c r="A190" s="71"/>
      <c r="B190" s="71"/>
      <c r="C190" s="71"/>
      <c r="D190" s="71"/>
      <c r="E190" s="71"/>
      <c r="F190" s="71"/>
      <c r="G190" s="71"/>
      <c r="H190" s="71"/>
      <c r="I190" s="71"/>
      <c r="J190" s="71"/>
      <c r="K190" s="71"/>
      <c r="L190" s="71"/>
      <c r="M190" s="71"/>
      <c r="N190" s="71"/>
      <c r="O190" s="71"/>
      <c r="P190" s="71"/>
      <c r="Q190" s="71"/>
      <c r="R190" s="72" t="s">
        <v>149</v>
      </c>
      <c r="S190" s="73" t="s">
        <v>45</v>
      </c>
      <c r="T190" s="77">
        <v>1</v>
      </c>
      <c r="U190" s="77">
        <v>1</v>
      </c>
      <c r="V190" s="77">
        <v>1</v>
      </c>
      <c r="W190" s="77">
        <v>1</v>
      </c>
      <c r="X190" s="77">
        <v>1</v>
      </c>
      <c r="Y190" s="77">
        <v>1</v>
      </c>
      <c r="Z190" s="77">
        <v>1</v>
      </c>
      <c r="AA190" s="73">
        <v>2020</v>
      </c>
    </row>
    <row r="191" spans="1:32" ht="30" x14ac:dyDescent="0.25">
      <c r="A191" s="41"/>
      <c r="B191" s="41"/>
      <c r="C191" s="41"/>
      <c r="D191" s="41"/>
      <c r="E191" s="41"/>
      <c r="F191" s="41"/>
      <c r="G191" s="41"/>
      <c r="H191" s="41"/>
      <c r="I191" s="41"/>
      <c r="J191" s="41"/>
      <c r="K191" s="41"/>
      <c r="L191" s="41"/>
      <c r="M191" s="41"/>
      <c r="N191" s="41"/>
      <c r="O191" s="41"/>
      <c r="P191" s="41"/>
      <c r="Q191" s="41"/>
      <c r="R191" s="17" t="s">
        <v>150</v>
      </c>
      <c r="S191" s="15" t="s">
        <v>54</v>
      </c>
      <c r="T191" s="18">
        <v>48</v>
      </c>
      <c r="U191" s="18">
        <v>48</v>
      </c>
      <c r="V191" s="18">
        <v>48</v>
      </c>
      <c r="W191" s="18">
        <v>48</v>
      </c>
      <c r="X191" s="18">
        <v>48</v>
      </c>
      <c r="Y191" s="18">
        <v>48</v>
      </c>
      <c r="Z191" s="6">
        <f>T191+U191+V191+W191+X191+Y191</f>
        <v>288</v>
      </c>
      <c r="AA191" s="15">
        <v>2020</v>
      </c>
    </row>
    <row r="192" spans="1:32" s="65" customFormat="1" ht="30" x14ac:dyDescent="0.25">
      <c r="A192" s="71"/>
      <c r="B192" s="71"/>
      <c r="C192" s="71"/>
      <c r="D192" s="71"/>
      <c r="E192" s="71"/>
      <c r="F192" s="71"/>
      <c r="G192" s="71"/>
      <c r="H192" s="71"/>
      <c r="I192" s="71"/>
      <c r="J192" s="71"/>
      <c r="K192" s="71"/>
      <c r="L192" s="71"/>
      <c r="M192" s="71"/>
      <c r="N192" s="71"/>
      <c r="O192" s="71"/>
      <c r="P192" s="71"/>
      <c r="Q192" s="71"/>
      <c r="R192" s="72" t="s">
        <v>151</v>
      </c>
      <c r="S192" s="73" t="s">
        <v>45</v>
      </c>
      <c r="T192" s="77">
        <v>1</v>
      </c>
      <c r="U192" s="77">
        <v>1</v>
      </c>
      <c r="V192" s="77">
        <v>1</v>
      </c>
      <c r="W192" s="77">
        <v>1</v>
      </c>
      <c r="X192" s="77">
        <v>1</v>
      </c>
      <c r="Y192" s="77">
        <v>1</v>
      </c>
      <c r="Z192" s="77">
        <v>1</v>
      </c>
      <c r="AA192" s="73">
        <v>2020</v>
      </c>
      <c r="AB192" s="42"/>
      <c r="AC192" s="42"/>
      <c r="AD192" s="42"/>
      <c r="AE192" s="43"/>
      <c r="AF192" s="43"/>
    </row>
    <row r="193" spans="1:32" s="22" customFormat="1" ht="31.15" customHeight="1" x14ac:dyDescent="0.25">
      <c r="A193" s="41"/>
      <c r="B193" s="41"/>
      <c r="C193" s="41"/>
      <c r="D193" s="41"/>
      <c r="E193" s="41"/>
      <c r="F193" s="41"/>
      <c r="G193" s="41"/>
      <c r="H193" s="41"/>
      <c r="I193" s="41"/>
      <c r="J193" s="41"/>
      <c r="K193" s="41"/>
      <c r="L193" s="41"/>
      <c r="M193" s="41"/>
      <c r="N193" s="41"/>
      <c r="O193" s="41"/>
      <c r="P193" s="41"/>
      <c r="Q193" s="41"/>
      <c r="R193" s="17" t="s">
        <v>152</v>
      </c>
      <c r="S193" s="15" t="s">
        <v>54</v>
      </c>
      <c r="T193" s="18">
        <v>4</v>
      </c>
      <c r="U193" s="18">
        <v>4</v>
      </c>
      <c r="V193" s="18">
        <v>4</v>
      </c>
      <c r="W193" s="18">
        <v>4</v>
      </c>
      <c r="X193" s="18">
        <v>4</v>
      </c>
      <c r="Y193" s="18">
        <v>4</v>
      </c>
      <c r="Z193" s="6">
        <f t="shared" ref="Z193:Z198" si="36">T193+U193+V193+W193+X193+Y193</f>
        <v>24</v>
      </c>
      <c r="AA193" s="15">
        <v>2020</v>
      </c>
      <c r="AB193" s="48"/>
      <c r="AC193" s="48"/>
      <c r="AD193" s="48"/>
      <c r="AE193" s="1"/>
      <c r="AF193" s="1"/>
    </row>
    <row r="194" spans="1:32" s="22" customFormat="1" ht="45" x14ac:dyDescent="0.25">
      <c r="A194" s="71" t="s">
        <v>23</v>
      </c>
      <c r="B194" s="71" t="s">
        <v>24</v>
      </c>
      <c r="C194" s="71" t="s">
        <v>25</v>
      </c>
      <c r="D194" s="71" t="s">
        <v>23</v>
      </c>
      <c r="E194" s="71" t="s">
        <v>33</v>
      </c>
      <c r="F194" s="71" t="s">
        <v>23</v>
      </c>
      <c r="G194" s="71" t="s">
        <v>31</v>
      </c>
      <c r="H194" s="71" t="s">
        <v>23</v>
      </c>
      <c r="I194" s="71" t="s">
        <v>31</v>
      </c>
      <c r="J194" s="71" t="s">
        <v>25</v>
      </c>
      <c r="K194" s="71" t="s">
        <v>23</v>
      </c>
      <c r="L194" s="71" t="s">
        <v>23</v>
      </c>
      <c r="M194" s="71" t="s">
        <v>23</v>
      </c>
      <c r="N194" s="71" t="s">
        <v>23</v>
      </c>
      <c r="O194" s="71"/>
      <c r="P194" s="71"/>
      <c r="Q194" s="71"/>
      <c r="R194" s="72" t="s">
        <v>76</v>
      </c>
      <c r="S194" s="73" t="s">
        <v>59</v>
      </c>
      <c r="T194" s="75">
        <f>T195+T196</f>
        <v>44000</v>
      </c>
      <c r="U194" s="75">
        <f>U195+U196+U197</f>
        <v>78296.899999999994</v>
      </c>
      <c r="V194" s="75">
        <f t="shared" ref="V194" si="37">V195+V196+V197</f>
        <v>44941.2</v>
      </c>
      <c r="W194" s="75"/>
      <c r="X194" s="75"/>
      <c r="Y194" s="75"/>
      <c r="Z194" s="75">
        <f t="shared" si="36"/>
        <v>167238.09999999998</v>
      </c>
      <c r="AA194" s="73">
        <v>2017</v>
      </c>
      <c r="AB194" s="48"/>
      <c r="AC194" s="48"/>
      <c r="AD194" s="48"/>
      <c r="AE194" s="1"/>
      <c r="AF194" s="1"/>
    </row>
    <row r="195" spans="1:32" s="22" customFormat="1" ht="45" x14ac:dyDescent="0.25">
      <c r="A195" s="71" t="s">
        <v>23</v>
      </c>
      <c r="B195" s="71" t="s">
        <v>24</v>
      </c>
      <c r="C195" s="71" t="s">
        <v>25</v>
      </c>
      <c r="D195" s="71" t="s">
        <v>23</v>
      </c>
      <c r="E195" s="71" t="s">
        <v>33</v>
      </c>
      <c r="F195" s="71" t="s">
        <v>23</v>
      </c>
      <c r="G195" s="71" t="s">
        <v>31</v>
      </c>
      <c r="H195" s="71" t="s">
        <v>23</v>
      </c>
      <c r="I195" s="71" t="s">
        <v>31</v>
      </c>
      <c r="J195" s="71" t="s">
        <v>25</v>
      </c>
      <c r="K195" s="71" t="s">
        <v>23</v>
      </c>
      <c r="L195" s="71" t="s">
        <v>24</v>
      </c>
      <c r="M195" s="71" t="s">
        <v>23</v>
      </c>
      <c r="N195" s="71" t="s">
        <v>23</v>
      </c>
      <c r="O195" s="71" t="s">
        <v>23</v>
      </c>
      <c r="P195" s="71" t="s">
        <v>23</v>
      </c>
      <c r="Q195" s="71" t="s">
        <v>25</v>
      </c>
      <c r="R195" s="72" t="s">
        <v>76</v>
      </c>
      <c r="S195" s="73" t="s">
        <v>59</v>
      </c>
      <c r="T195" s="74">
        <v>22000</v>
      </c>
      <c r="U195" s="74">
        <f>44941.2-38058.5-3135.8</f>
        <v>3746.8999999999969</v>
      </c>
      <c r="V195" s="74">
        <v>44941.2</v>
      </c>
      <c r="W195" s="74"/>
      <c r="X195" s="74"/>
      <c r="Y195" s="74"/>
      <c r="Z195" s="75">
        <f t="shared" si="36"/>
        <v>70688.099999999991</v>
      </c>
      <c r="AA195" s="73">
        <v>2017</v>
      </c>
      <c r="AB195" s="48"/>
      <c r="AC195" s="48"/>
      <c r="AD195" s="48"/>
      <c r="AE195" s="1"/>
      <c r="AF195" s="1"/>
    </row>
    <row r="196" spans="1:32" s="22" customFormat="1" ht="45" x14ac:dyDescent="0.25">
      <c r="A196" s="71" t="s">
        <v>23</v>
      </c>
      <c r="B196" s="71" t="s">
        <v>24</v>
      </c>
      <c r="C196" s="71" t="s">
        <v>25</v>
      </c>
      <c r="D196" s="71" t="s">
        <v>23</v>
      </c>
      <c r="E196" s="71" t="s">
        <v>33</v>
      </c>
      <c r="F196" s="71" t="s">
        <v>23</v>
      </c>
      <c r="G196" s="71" t="s">
        <v>31</v>
      </c>
      <c r="H196" s="71" t="s">
        <v>23</v>
      </c>
      <c r="I196" s="71" t="s">
        <v>31</v>
      </c>
      <c r="J196" s="71" t="s">
        <v>25</v>
      </c>
      <c r="K196" s="71" t="s">
        <v>39</v>
      </c>
      <c r="L196" s="71" t="s">
        <v>35</v>
      </c>
      <c r="M196" s="71" t="s">
        <v>34</v>
      </c>
      <c r="N196" s="71" t="s">
        <v>25</v>
      </c>
      <c r="O196" s="71"/>
      <c r="P196" s="71"/>
      <c r="Q196" s="71"/>
      <c r="R196" s="72" t="s">
        <v>76</v>
      </c>
      <c r="S196" s="73" t="s">
        <v>59</v>
      </c>
      <c r="T196" s="74">
        <v>22000</v>
      </c>
      <c r="U196" s="74"/>
      <c r="V196" s="74"/>
      <c r="W196" s="74"/>
      <c r="X196" s="74"/>
      <c r="Y196" s="74"/>
      <c r="Z196" s="75">
        <f t="shared" si="36"/>
        <v>22000</v>
      </c>
      <c r="AA196" s="73">
        <v>2015</v>
      </c>
      <c r="AB196" s="48"/>
      <c r="AC196" s="48"/>
      <c r="AD196" s="48"/>
      <c r="AE196" s="1"/>
      <c r="AF196" s="1"/>
    </row>
    <row r="197" spans="1:32" s="22" customFormat="1" ht="45" x14ac:dyDescent="0.25">
      <c r="A197" s="71" t="s">
        <v>23</v>
      </c>
      <c r="B197" s="71" t="s">
        <v>24</v>
      </c>
      <c r="C197" s="71" t="s">
        <v>25</v>
      </c>
      <c r="D197" s="71" t="s">
        <v>23</v>
      </c>
      <c r="E197" s="71" t="s">
        <v>33</v>
      </c>
      <c r="F197" s="71" t="s">
        <v>23</v>
      </c>
      <c r="G197" s="71" t="s">
        <v>31</v>
      </c>
      <c r="H197" s="71" t="s">
        <v>23</v>
      </c>
      <c r="I197" s="71" t="s">
        <v>31</v>
      </c>
      <c r="J197" s="71" t="s">
        <v>25</v>
      </c>
      <c r="K197" s="71" t="s">
        <v>23</v>
      </c>
      <c r="L197" s="71" t="s">
        <v>24</v>
      </c>
      <c r="M197" s="71" t="s">
        <v>24</v>
      </c>
      <c r="N197" s="71" t="s">
        <v>23</v>
      </c>
      <c r="O197" s="71" t="s">
        <v>39</v>
      </c>
      <c r="P197" s="71" t="s">
        <v>25</v>
      </c>
      <c r="Q197" s="71" t="s">
        <v>180</v>
      </c>
      <c r="R197" s="72" t="s">
        <v>76</v>
      </c>
      <c r="S197" s="73" t="s">
        <v>59</v>
      </c>
      <c r="T197" s="74"/>
      <c r="U197" s="74">
        <v>74550</v>
      </c>
      <c r="V197" s="74"/>
      <c r="W197" s="74"/>
      <c r="X197" s="74"/>
      <c r="Y197" s="74"/>
      <c r="Z197" s="75">
        <f t="shared" si="36"/>
        <v>74550</v>
      </c>
      <c r="AA197" s="73">
        <v>2016</v>
      </c>
      <c r="AB197" s="48"/>
      <c r="AC197" s="48"/>
      <c r="AD197" s="48"/>
      <c r="AE197" s="1"/>
      <c r="AF197" s="1"/>
    </row>
    <row r="198" spans="1:32" s="22" customFormat="1" ht="29.25" x14ac:dyDescent="0.25">
      <c r="A198" s="17"/>
      <c r="B198" s="17"/>
      <c r="C198" s="17"/>
      <c r="D198" s="17"/>
      <c r="E198" s="17"/>
      <c r="F198" s="17"/>
      <c r="G198" s="17"/>
      <c r="H198" s="17"/>
      <c r="I198" s="17"/>
      <c r="J198" s="17"/>
      <c r="K198" s="17"/>
      <c r="L198" s="17"/>
      <c r="M198" s="17"/>
      <c r="N198" s="17"/>
      <c r="O198" s="17"/>
      <c r="P198" s="17"/>
      <c r="Q198" s="17"/>
      <c r="R198" s="17" t="s">
        <v>77</v>
      </c>
      <c r="S198" s="15" t="s">
        <v>54</v>
      </c>
      <c r="T198" s="21">
        <v>3</v>
      </c>
      <c r="U198" s="21"/>
      <c r="V198" s="21"/>
      <c r="W198" s="21"/>
      <c r="X198" s="21"/>
      <c r="Y198" s="21"/>
      <c r="Z198" s="6">
        <f t="shared" si="36"/>
        <v>3</v>
      </c>
      <c r="AA198" s="15">
        <v>2015</v>
      </c>
      <c r="AB198" s="48"/>
      <c r="AC198" s="48"/>
      <c r="AD198" s="48"/>
      <c r="AE198" s="136"/>
      <c r="AF198" s="136"/>
    </row>
    <row r="199" spans="1:32" s="22" customFormat="1" ht="31.15" customHeight="1" x14ac:dyDescent="0.25">
      <c r="A199" s="17"/>
      <c r="B199" s="17"/>
      <c r="C199" s="17"/>
      <c r="D199" s="17"/>
      <c r="E199" s="17"/>
      <c r="F199" s="17"/>
      <c r="G199" s="17"/>
      <c r="H199" s="17"/>
      <c r="I199" s="17"/>
      <c r="J199" s="17"/>
      <c r="K199" s="17"/>
      <c r="L199" s="17"/>
      <c r="M199" s="17"/>
      <c r="N199" s="17"/>
      <c r="O199" s="17"/>
      <c r="P199" s="17"/>
      <c r="Q199" s="17"/>
      <c r="R199" s="17" t="s">
        <v>153</v>
      </c>
      <c r="S199" s="15" t="s">
        <v>10</v>
      </c>
      <c r="T199" s="21"/>
      <c r="U199" s="21">
        <v>50</v>
      </c>
      <c r="V199" s="21">
        <v>100</v>
      </c>
      <c r="W199" s="21"/>
      <c r="X199" s="21"/>
      <c r="Y199" s="21"/>
      <c r="Z199" s="6">
        <v>100</v>
      </c>
      <c r="AA199" s="15">
        <v>2017</v>
      </c>
      <c r="AB199" s="48"/>
      <c r="AC199" s="48"/>
      <c r="AD199" s="48"/>
      <c r="AE199" s="87"/>
      <c r="AF199" s="87"/>
    </row>
    <row r="200" spans="1:32" s="22" customFormat="1" ht="30" x14ac:dyDescent="0.25">
      <c r="A200" s="71" t="s">
        <v>23</v>
      </c>
      <c r="B200" s="71" t="s">
        <v>24</v>
      </c>
      <c r="C200" s="71" t="s">
        <v>25</v>
      </c>
      <c r="D200" s="71" t="s">
        <v>23</v>
      </c>
      <c r="E200" s="71" t="s">
        <v>33</v>
      </c>
      <c r="F200" s="71" t="s">
        <v>23</v>
      </c>
      <c r="G200" s="71" t="s">
        <v>31</v>
      </c>
      <c r="H200" s="71" t="s">
        <v>23</v>
      </c>
      <c r="I200" s="71" t="s">
        <v>31</v>
      </c>
      <c r="J200" s="71" t="s">
        <v>25</v>
      </c>
      <c r="K200" s="71" t="s">
        <v>23</v>
      </c>
      <c r="L200" s="71" t="s">
        <v>23</v>
      </c>
      <c r="M200" s="71" t="s">
        <v>23</v>
      </c>
      <c r="N200" s="71" t="s">
        <v>23</v>
      </c>
      <c r="O200" s="71" t="s">
        <v>23</v>
      </c>
      <c r="P200" s="71" t="s">
        <v>23</v>
      </c>
      <c r="Q200" s="71" t="s">
        <v>23</v>
      </c>
      <c r="R200" s="72" t="s">
        <v>71</v>
      </c>
      <c r="S200" s="73" t="s">
        <v>59</v>
      </c>
      <c r="T200" s="75">
        <f>T201+T202</f>
        <v>106123.9</v>
      </c>
      <c r="U200" s="75">
        <f>U201+U202+U203</f>
        <v>8200.7999999999993</v>
      </c>
      <c r="V200" s="73"/>
      <c r="W200" s="73"/>
      <c r="X200" s="73"/>
      <c r="Y200" s="73"/>
      <c r="Z200" s="75">
        <f t="shared" ref="Z200:Z205" si="38">T200+U200+V200+W200+X200+Y200</f>
        <v>114324.7</v>
      </c>
      <c r="AA200" s="73">
        <v>2016</v>
      </c>
      <c r="AB200" s="48"/>
      <c r="AC200" s="48"/>
      <c r="AD200" s="48"/>
      <c r="AE200" s="87"/>
      <c r="AF200" s="87"/>
    </row>
    <row r="201" spans="1:32" s="22" customFormat="1" ht="31.15" customHeight="1" x14ac:dyDescent="0.25">
      <c r="A201" s="71" t="s">
        <v>23</v>
      </c>
      <c r="B201" s="71" t="s">
        <v>24</v>
      </c>
      <c r="C201" s="71" t="s">
        <v>25</v>
      </c>
      <c r="D201" s="71" t="s">
        <v>23</v>
      </c>
      <c r="E201" s="71" t="s">
        <v>33</v>
      </c>
      <c r="F201" s="71" t="s">
        <v>23</v>
      </c>
      <c r="G201" s="71" t="s">
        <v>31</v>
      </c>
      <c r="H201" s="71" t="s">
        <v>23</v>
      </c>
      <c r="I201" s="71" t="s">
        <v>31</v>
      </c>
      <c r="J201" s="71" t="s">
        <v>25</v>
      </c>
      <c r="K201" s="71" t="s">
        <v>23</v>
      </c>
      <c r="L201" s="71" t="s">
        <v>24</v>
      </c>
      <c r="M201" s="71" t="s">
        <v>23</v>
      </c>
      <c r="N201" s="71" t="s">
        <v>23</v>
      </c>
      <c r="O201" s="71"/>
      <c r="P201" s="71"/>
      <c r="Q201" s="71"/>
      <c r="R201" s="72" t="s">
        <v>71</v>
      </c>
      <c r="S201" s="73" t="s">
        <v>59</v>
      </c>
      <c r="T201" s="74">
        <f>59700-6250-776.1</f>
        <v>52673.9</v>
      </c>
      <c r="U201" s="73"/>
      <c r="V201" s="73"/>
      <c r="W201" s="73"/>
      <c r="X201" s="73"/>
      <c r="Y201" s="73"/>
      <c r="Z201" s="75">
        <f t="shared" si="38"/>
        <v>52673.9</v>
      </c>
      <c r="AA201" s="73">
        <v>2015</v>
      </c>
      <c r="AB201" s="48"/>
      <c r="AC201" s="48"/>
      <c r="AD201" s="48"/>
      <c r="AE201" s="1"/>
      <c r="AF201" s="1"/>
    </row>
    <row r="202" spans="1:32" s="22" customFormat="1" ht="31.15" customHeight="1" x14ac:dyDescent="0.25">
      <c r="A202" s="71" t="s">
        <v>23</v>
      </c>
      <c r="B202" s="71" t="s">
        <v>24</v>
      </c>
      <c r="C202" s="71" t="s">
        <v>25</v>
      </c>
      <c r="D202" s="71" t="s">
        <v>23</v>
      </c>
      <c r="E202" s="71" t="s">
        <v>33</v>
      </c>
      <c r="F202" s="71" t="s">
        <v>23</v>
      </c>
      <c r="G202" s="71" t="s">
        <v>31</v>
      </c>
      <c r="H202" s="71" t="s">
        <v>23</v>
      </c>
      <c r="I202" s="71" t="s">
        <v>31</v>
      </c>
      <c r="J202" s="71" t="s">
        <v>25</v>
      </c>
      <c r="K202" s="71" t="s">
        <v>39</v>
      </c>
      <c r="L202" s="71" t="s">
        <v>35</v>
      </c>
      <c r="M202" s="71" t="s">
        <v>34</v>
      </c>
      <c r="N202" s="71" t="s">
        <v>25</v>
      </c>
      <c r="O202" s="71"/>
      <c r="P202" s="71"/>
      <c r="Q202" s="71"/>
      <c r="R202" s="72" t="s">
        <v>71</v>
      </c>
      <c r="S202" s="73" t="s">
        <v>59</v>
      </c>
      <c r="T202" s="74">
        <v>53450</v>
      </c>
      <c r="U202" s="73"/>
      <c r="V202" s="73"/>
      <c r="W202" s="73"/>
      <c r="X202" s="73"/>
      <c r="Y202" s="73"/>
      <c r="Z202" s="75">
        <f t="shared" si="38"/>
        <v>53450</v>
      </c>
      <c r="AA202" s="73">
        <v>2015</v>
      </c>
      <c r="AB202" s="48"/>
      <c r="AC202" s="48"/>
      <c r="AD202" s="48"/>
      <c r="AE202" s="1"/>
      <c r="AF202" s="1"/>
    </row>
    <row r="203" spans="1:32" s="22" customFormat="1" ht="31.15" customHeight="1" x14ac:dyDescent="0.25">
      <c r="A203" s="71" t="s">
        <v>23</v>
      </c>
      <c r="B203" s="71" t="s">
        <v>24</v>
      </c>
      <c r="C203" s="71" t="s">
        <v>25</v>
      </c>
      <c r="D203" s="71" t="s">
        <v>23</v>
      </c>
      <c r="E203" s="71" t="s">
        <v>33</v>
      </c>
      <c r="F203" s="71" t="s">
        <v>23</v>
      </c>
      <c r="G203" s="71" t="s">
        <v>31</v>
      </c>
      <c r="H203" s="71" t="s">
        <v>23</v>
      </c>
      <c r="I203" s="71" t="s">
        <v>31</v>
      </c>
      <c r="J203" s="71" t="s">
        <v>25</v>
      </c>
      <c r="K203" s="71" t="s">
        <v>23</v>
      </c>
      <c r="L203" s="71" t="s">
        <v>24</v>
      </c>
      <c r="M203" s="71" t="s">
        <v>24</v>
      </c>
      <c r="N203" s="71" t="s">
        <v>23</v>
      </c>
      <c r="O203" s="71" t="s">
        <v>39</v>
      </c>
      <c r="P203" s="71" t="s">
        <v>25</v>
      </c>
      <c r="Q203" s="71" t="s">
        <v>180</v>
      </c>
      <c r="R203" s="72" t="s">
        <v>71</v>
      </c>
      <c r="S203" s="73" t="s">
        <v>59</v>
      </c>
      <c r="T203" s="74"/>
      <c r="U203" s="74">
        <v>8200.7999999999993</v>
      </c>
      <c r="V203" s="74"/>
      <c r="W203" s="74"/>
      <c r="X203" s="74"/>
      <c r="Y203" s="74"/>
      <c r="Z203" s="75">
        <f t="shared" si="38"/>
        <v>8200.7999999999993</v>
      </c>
      <c r="AA203" s="73">
        <v>2016</v>
      </c>
      <c r="AB203" s="95"/>
      <c r="AC203" s="48"/>
      <c r="AD203" s="48"/>
      <c r="AE203" s="1"/>
      <c r="AF203" s="1"/>
    </row>
    <row r="204" spans="1:32" s="1" customFormat="1" ht="38.25" x14ac:dyDescent="0.25">
      <c r="A204" s="41"/>
      <c r="B204" s="41"/>
      <c r="C204" s="41"/>
      <c r="D204" s="41"/>
      <c r="E204" s="41"/>
      <c r="F204" s="41"/>
      <c r="G204" s="41"/>
      <c r="H204" s="41"/>
      <c r="I204" s="41"/>
      <c r="J204" s="41"/>
      <c r="K204" s="41"/>
      <c r="L204" s="41"/>
      <c r="M204" s="41"/>
      <c r="N204" s="41"/>
      <c r="O204" s="41"/>
      <c r="P204" s="41"/>
      <c r="Q204" s="41"/>
      <c r="R204" s="17" t="s">
        <v>72</v>
      </c>
      <c r="S204" s="49" t="s">
        <v>73</v>
      </c>
      <c r="T204" s="8">
        <v>14.6</v>
      </c>
      <c r="U204" s="29">
        <v>7.0000000000000007E-2</v>
      </c>
      <c r="V204" s="15"/>
      <c r="W204" s="15"/>
      <c r="X204" s="15"/>
      <c r="Y204" s="15"/>
      <c r="Z204" s="99">
        <f t="shared" si="38"/>
        <v>14.67</v>
      </c>
      <c r="AA204" s="15">
        <v>2016</v>
      </c>
      <c r="AB204" s="48"/>
      <c r="AC204" s="48"/>
      <c r="AD204" s="48"/>
    </row>
    <row r="205" spans="1:32" s="22" customFormat="1" ht="38.25" x14ac:dyDescent="0.25">
      <c r="A205" s="17"/>
      <c r="B205" s="17"/>
      <c r="C205" s="17"/>
      <c r="D205" s="17"/>
      <c r="E205" s="17"/>
      <c r="F205" s="17"/>
      <c r="G205" s="17"/>
      <c r="H205" s="17"/>
      <c r="I205" s="17"/>
      <c r="J205" s="17"/>
      <c r="K205" s="17"/>
      <c r="L205" s="17"/>
      <c r="M205" s="17"/>
      <c r="N205" s="17"/>
      <c r="O205" s="17"/>
      <c r="P205" s="17"/>
      <c r="Q205" s="17"/>
      <c r="R205" s="17" t="s">
        <v>74</v>
      </c>
      <c r="S205" s="49" t="s">
        <v>73</v>
      </c>
      <c r="T205" s="8">
        <v>7.1</v>
      </c>
      <c r="U205" s="29">
        <v>0.22</v>
      </c>
      <c r="V205" s="21"/>
      <c r="W205" s="21"/>
      <c r="X205" s="21"/>
      <c r="Y205" s="21"/>
      <c r="Z205" s="99">
        <f t="shared" si="38"/>
        <v>7.3199999999999994</v>
      </c>
      <c r="AA205" s="15">
        <v>2016</v>
      </c>
      <c r="AB205" s="48"/>
      <c r="AC205" s="48"/>
      <c r="AD205" s="48"/>
      <c r="AE205" s="1"/>
      <c r="AF205" s="1"/>
    </row>
    <row r="206" spans="1:32" s="22" customFormat="1" ht="75" x14ac:dyDescent="0.25">
      <c r="A206" s="71"/>
      <c r="B206" s="71"/>
      <c r="C206" s="71"/>
      <c r="D206" s="71" t="s">
        <v>23</v>
      </c>
      <c r="E206" s="71" t="s">
        <v>33</v>
      </c>
      <c r="F206" s="71" t="s">
        <v>23</v>
      </c>
      <c r="G206" s="71" t="s">
        <v>31</v>
      </c>
      <c r="H206" s="71" t="s">
        <v>23</v>
      </c>
      <c r="I206" s="71" t="s">
        <v>31</v>
      </c>
      <c r="J206" s="71" t="s">
        <v>25</v>
      </c>
      <c r="K206" s="71" t="s">
        <v>23</v>
      </c>
      <c r="L206" s="71" t="s">
        <v>24</v>
      </c>
      <c r="M206" s="71" t="s">
        <v>23</v>
      </c>
      <c r="N206" s="71" t="s">
        <v>23</v>
      </c>
      <c r="O206" s="71" t="s">
        <v>23</v>
      </c>
      <c r="P206" s="71" t="s">
        <v>23</v>
      </c>
      <c r="Q206" s="71" t="s">
        <v>23</v>
      </c>
      <c r="R206" s="72" t="s">
        <v>178</v>
      </c>
      <c r="S206" s="73" t="s">
        <v>59</v>
      </c>
      <c r="T206" s="74"/>
      <c r="U206" s="75">
        <f>U207+U208</f>
        <v>252457.90000000002</v>
      </c>
      <c r="V206" s="75">
        <f>V208</f>
        <v>170000</v>
      </c>
      <c r="W206" s="75">
        <f t="shared" ref="W206:Y206" si="39">W208</f>
        <v>103000</v>
      </c>
      <c r="X206" s="75">
        <f t="shared" si="39"/>
        <v>93700</v>
      </c>
      <c r="Y206" s="75">
        <f t="shared" si="39"/>
        <v>110160</v>
      </c>
      <c r="Z206" s="75">
        <f>Z207+Z208</f>
        <v>729317.89999999991</v>
      </c>
      <c r="AA206" s="73">
        <v>2020</v>
      </c>
      <c r="AB206" s="48"/>
      <c r="AC206" s="48"/>
      <c r="AD206" s="48"/>
      <c r="AE206" s="136"/>
      <c r="AF206" s="136"/>
    </row>
    <row r="207" spans="1:32" s="22" customFormat="1" ht="75" x14ac:dyDescent="0.25">
      <c r="A207" s="71" t="s">
        <v>23</v>
      </c>
      <c r="B207" s="71" t="s">
        <v>24</v>
      </c>
      <c r="C207" s="71" t="s">
        <v>25</v>
      </c>
      <c r="D207" s="71" t="s">
        <v>23</v>
      </c>
      <c r="E207" s="71" t="s">
        <v>33</v>
      </c>
      <c r="F207" s="71" t="s">
        <v>23</v>
      </c>
      <c r="G207" s="71" t="s">
        <v>31</v>
      </c>
      <c r="H207" s="71" t="s">
        <v>23</v>
      </c>
      <c r="I207" s="71" t="s">
        <v>31</v>
      </c>
      <c r="J207" s="71" t="s">
        <v>25</v>
      </c>
      <c r="K207" s="71" t="s">
        <v>23</v>
      </c>
      <c r="L207" s="71" t="s">
        <v>24</v>
      </c>
      <c r="M207" s="71" t="s">
        <v>23</v>
      </c>
      <c r="N207" s="71" t="s">
        <v>23</v>
      </c>
      <c r="O207" s="71" t="s">
        <v>23</v>
      </c>
      <c r="P207" s="71" t="s">
        <v>23</v>
      </c>
      <c r="Q207" s="71" t="s">
        <v>23</v>
      </c>
      <c r="R207" s="72" t="s">
        <v>178</v>
      </c>
      <c r="S207" s="73" t="s">
        <v>59</v>
      </c>
      <c r="T207" s="74"/>
      <c r="U207" s="74">
        <v>170747.7</v>
      </c>
      <c r="V207" s="74"/>
      <c r="W207" s="74"/>
      <c r="X207" s="74"/>
      <c r="Y207" s="74"/>
      <c r="Z207" s="75">
        <f t="shared" ref="Z207:Z208" si="40">T207+U207+V207+W207+X207+Y207</f>
        <v>170747.7</v>
      </c>
      <c r="AA207" s="73">
        <v>2016</v>
      </c>
      <c r="AB207" s="48"/>
      <c r="AC207" s="48"/>
      <c r="AD207" s="48"/>
      <c r="AE207" s="103"/>
      <c r="AF207" s="103"/>
    </row>
    <row r="208" spans="1:32" s="22" customFormat="1" ht="75" x14ac:dyDescent="0.25">
      <c r="A208" s="71" t="s">
        <v>23</v>
      </c>
      <c r="B208" s="71" t="s">
        <v>24</v>
      </c>
      <c r="C208" s="71" t="s">
        <v>31</v>
      </c>
      <c r="D208" s="71" t="s">
        <v>23</v>
      </c>
      <c r="E208" s="71" t="s">
        <v>33</v>
      </c>
      <c r="F208" s="71" t="s">
        <v>23</v>
      </c>
      <c r="G208" s="71" t="s">
        <v>31</v>
      </c>
      <c r="H208" s="71" t="s">
        <v>23</v>
      </c>
      <c r="I208" s="71" t="s">
        <v>31</v>
      </c>
      <c r="J208" s="71" t="s">
        <v>25</v>
      </c>
      <c r="K208" s="71" t="s">
        <v>23</v>
      </c>
      <c r="L208" s="71" t="s">
        <v>24</v>
      </c>
      <c r="M208" s="71" t="s">
        <v>23</v>
      </c>
      <c r="N208" s="71" t="s">
        <v>23</v>
      </c>
      <c r="O208" s="71" t="s">
        <v>23</v>
      </c>
      <c r="P208" s="71" t="s">
        <v>23</v>
      </c>
      <c r="Q208" s="71" t="s">
        <v>23</v>
      </c>
      <c r="R208" s="72" t="s">
        <v>178</v>
      </c>
      <c r="S208" s="73" t="s">
        <v>59</v>
      </c>
      <c r="T208" s="74"/>
      <c r="U208" s="74">
        <f>26710.2+30000+25000</f>
        <v>81710.2</v>
      </c>
      <c r="V208" s="74">
        <v>170000</v>
      </c>
      <c r="W208" s="74">
        <v>103000</v>
      </c>
      <c r="X208" s="74">
        <v>93700</v>
      </c>
      <c r="Y208" s="74">
        <v>110160</v>
      </c>
      <c r="Z208" s="75">
        <f t="shared" si="40"/>
        <v>558570.19999999995</v>
      </c>
      <c r="AA208" s="73">
        <v>2020</v>
      </c>
      <c r="AB208" s="48"/>
      <c r="AC208" s="48"/>
      <c r="AD208" s="48"/>
      <c r="AE208" s="103"/>
      <c r="AF208" s="103"/>
    </row>
    <row r="209" spans="1:32" s="22" customFormat="1" ht="31.9" customHeight="1" x14ac:dyDescent="0.25">
      <c r="A209" s="17"/>
      <c r="B209" s="17"/>
      <c r="C209" s="17"/>
      <c r="D209" s="17"/>
      <c r="E209" s="17"/>
      <c r="F209" s="17"/>
      <c r="G209" s="17"/>
      <c r="H209" s="17"/>
      <c r="I209" s="17"/>
      <c r="J209" s="17"/>
      <c r="K209" s="17"/>
      <c r="L209" s="17"/>
      <c r="M209" s="17"/>
      <c r="N209" s="17"/>
      <c r="O209" s="17"/>
      <c r="P209" s="17"/>
      <c r="Q209" s="17"/>
      <c r="R209" s="17" t="s">
        <v>143</v>
      </c>
      <c r="S209" s="15" t="s">
        <v>10</v>
      </c>
      <c r="T209" s="21"/>
      <c r="U209" s="21">
        <v>100</v>
      </c>
      <c r="V209" s="21">
        <v>100</v>
      </c>
      <c r="W209" s="21">
        <v>100</v>
      </c>
      <c r="X209" s="21">
        <v>100</v>
      </c>
      <c r="Y209" s="21">
        <v>100</v>
      </c>
      <c r="Z209" s="6">
        <v>100</v>
      </c>
      <c r="AA209" s="15">
        <v>2020</v>
      </c>
      <c r="AB209" s="48"/>
      <c r="AC209" s="48"/>
      <c r="AD209" s="48"/>
      <c r="AE209" s="1"/>
      <c r="AF209" s="1"/>
    </row>
    <row r="210" spans="1:32" ht="71.25" x14ac:dyDescent="0.25">
      <c r="A210" s="20">
        <v>0</v>
      </c>
      <c r="B210" s="20">
        <v>1</v>
      </c>
      <c r="C210" s="20">
        <v>8</v>
      </c>
      <c r="D210" s="20">
        <v>0</v>
      </c>
      <c r="E210" s="20">
        <v>4</v>
      </c>
      <c r="F210" s="20">
        <v>0</v>
      </c>
      <c r="G210" s="20">
        <v>8</v>
      </c>
      <c r="H210" s="20">
        <v>0</v>
      </c>
      <c r="I210" s="63" t="s">
        <v>31</v>
      </c>
      <c r="J210" s="63" t="s">
        <v>25</v>
      </c>
      <c r="K210" s="63" t="s">
        <v>23</v>
      </c>
      <c r="L210" s="63" t="s">
        <v>25</v>
      </c>
      <c r="M210" s="63" t="s">
        <v>23</v>
      </c>
      <c r="N210" s="63" t="s">
        <v>23</v>
      </c>
      <c r="O210" s="63" t="s">
        <v>23</v>
      </c>
      <c r="P210" s="63" t="s">
        <v>23</v>
      </c>
      <c r="Q210" s="63" t="s">
        <v>23</v>
      </c>
      <c r="R210" s="64" t="s">
        <v>46</v>
      </c>
      <c r="S210" s="28" t="s">
        <v>45</v>
      </c>
      <c r="T210" s="31">
        <v>1</v>
      </c>
      <c r="U210" s="31">
        <v>1</v>
      </c>
      <c r="V210" s="31">
        <v>1</v>
      </c>
      <c r="W210" s="31">
        <v>1</v>
      </c>
      <c r="X210" s="31">
        <v>1</v>
      </c>
      <c r="Y210" s="31">
        <v>1</v>
      </c>
      <c r="Z210" s="31">
        <v>1</v>
      </c>
      <c r="AA210" s="20">
        <v>2020</v>
      </c>
    </row>
    <row r="211" spans="1:32" ht="30" x14ac:dyDescent="0.25">
      <c r="A211" s="41"/>
      <c r="B211" s="41"/>
      <c r="C211" s="41"/>
      <c r="D211" s="41"/>
      <c r="E211" s="41"/>
      <c r="F211" s="41"/>
      <c r="G211" s="41"/>
      <c r="H211" s="41"/>
      <c r="I211" s="41"/>
      <c r="J211" s="41"/>
      <c r="K211" s="41"/>
      <c r="L211" s="41"/>
      <c r="M211" s="41"/>
      <c r="N211" s="41"/>
      <c r="O211" s="41"/>
      <c r="P211" s="41"/>
      <c r="Q211" s="41"/>
      <c r="R211" s="17" t="s">
        <v>154</v>
      </c>
      <c r="S211" s="15" t="s">
        <v>55</v>
      </c>
      <c r="T211" s="21">
        <f t="shared" ref="T211" si="41">T214+T216</f>
        <v>165</v>
      </c>
      <c r="U211" s="21">
        <f>U216</f>
        <v>210</v>
      </c>
      <c r="V211" s="21">
        <f t="shared" ref="V211:Y211" si="42">V216</f>
        <v>200</v>
      </c>
      <c r="W211" s="21">
        <f t="shared" si="42"/>
        <v>200</v>
      </c>
      <c r="X211" s="21">
        <f t="shared" si="42"/>
        <v>200</v>
      </c>
      <c r="Y211" s="21">
        <f t="shared" si="42"/>
        <v>200</v>
      </c>
      <c r="Z211" s="6">
        <f>T211+U211+V211+W211+X211+Y211</f>
        <v>1175</v>
      </c>
      <c r="AA211" s="15">
        <v>2020</v>
      </c>
    </row>
    <row r="212" spans="1:32" ht="30" customHeight="1" x14ac:dyDescent="0.25">
      <c r="A212" s="41"/>
      <c r="B212" s="41"/>
      <c r="C212" s="41"/>
      <c r="D212" s="41"/>
      <c r="E212" s="41"/>
      <c r="F212" s="41"/>
      <c r="G212" s="41"/>
      <c r="H212" s="41"/>
      <c r="I212" s="41"/>
      <c r="J212" s="41"/>
      <c r="K212" s="41"/>
      <c r="L212" s="41"/>
      <c r="M212" s="41"/>
      <c r="N212" s="41"/>
      <c r="O212" s="41"/>
      <c r="P212" s="41"/>
      <c r="Q212" s="41"/>
      <c r="R212" s="17" t="s">
        <v>155</v>
      </c>
      <c r="S212" s="15" t="s">
        <v>59</v>
      </c>
      <c r="T212" s="8">
        <v>215</v>
      </c>
      <c r="U212" s="8">
        <f>207*1.6</f>
        <v>331.20000000000005</v>
      </c>
      <c r="V212" s="8">
        <f>200*1.6</f>
        <v>320</v>
      </c>
      <c r="W212" s="8">
        <f t="shared" ref="W212:Y212" si="43">200*1.6</f>
        <v>320</v>
      </c>
      <c r="X212" s="8">
        <f t="shared" si="43"/>
        <v>320</v>
      </c>
      <c r="Y212" s="8">
        <f t="shared" si="43"/>
        <v>320</v>
      </c>
      <c r="Z212" s="5">
        <f>T212+U212+V212+W212+X212+Y212</f>
        <v>1826.2</v>
      </c>
      <c r="AA212" s="15">
        <v>2020</v>
      </c>
    </row>
    <row r="213" spans="1:32" ht="59.45" customHeight="1" x14ac:dyDescent="0.25">
      <c r="A213" s="71"/>
      <c r="B213" s="71"/>
      <c r="C213" s="71"/>
      <c r="D213" s="71"/>
      <c r="E213" s="71"/>
      <c r="F213" s="71"/>
      <c r="G213" s="71"/>
      <c r="H213" s="71"/>
      <c r="I213" s="71"/>
      <c r="J213" s="71"/>
      <c r="K213" s="71"/>
      <c r="L213" s="71"/>
      <c r="M213" s="71"/>
      <c r="N213" s="71"/>
      <c r="O213" s="71"/>
      <c r="P213" s="71"/>
      <c r="Q213" s="71"/>
      <c r="R213" s="72" t="s">
        <v>204</v>
      </c>
      <c r="S213" s="73" t="s">
        <v>45</v>
      </c>
      <c r="T213" s="77">
        <v>1</v>
      </c>
      <c r="U213" s="77">
        <v>1</v>
      </c>
      <c r="V213" s="77">
        <v>1</v>
      </c>
      <c r="W213" s="77">
        <v>1</v>
      </c>
      <c r="X213" s="77">
        <v>1</v>
      </c>
      <c r="Y213" s="77">
        <v>1</v>
      </c>
      <c r="Z213" s="77">
        <v>1</v>
      </c>
      <c r="AA213" s="73">
        <v>2020</v>
      </c>
    </row>
    <row r="214" spans="1:32" ht="30" x14ac:dyDescent="0.25">
      <c r="A214" s="41"/>
      <c r="B214" s="41"/>
      <c r="C214" s="41"/>
      <c r="D214" s="41"/>
      <c r="E214" s="41"/>
      <c r="F214" s="41"/>
      <c r="G214" s="41"/>
      <c r="H214" s="41"/>
      <c r="I214" s="41"/>
      <c r="J214" s="41"/>
      <c r="K214" s="41"/>
      <c r="L214" s="41"/>
      <c r="M214" s="41"/>
      <c r="N214" s="41"/>
      <c r="O214" s="41"/>
      <c r="P214" s="41"/>
      <c r="Q214" s="41"/>
      <c r="R214" s="17" t="s">
        <v>205</v>
      </c>
      <c r="S214" s="15" t="s">
        <v>55</v>
      </c>
      <c r="T214" s="21">
        <v>45</v>
      </c>
      <c r="U214" s="21">
        <v>205</v>
      </c>
      <c r="V214" s="21">
        <v>125</v>
      </c>
      <c r="W214" s="21">
        <v>125</v>
      </c>
      <c r="X214" s="21">
        <v>125</v>
      </c>
      <c r="Y214" s="21">
        <v>125</v>
      </c>
      <c r="Z214" s="6">
        <f>T214+U214+V214+W214+X214+Y214</f>
        <v>750</v>
      </c>
      <c r="AA214" s="15">
        <v>2020</v>
      </c>
    </row>
    <row r="215" spans="1:32" ht="58.9" customHeight="1" x14ac:dyDescent="0.25">
      <c r="A215" s="71"/>
      <c r="B215" s="71"/>
      <c r="C215" s="71"/>
      <c r="D215" s="71"/>
      <c r="E215" s="71"/>
      <c r="F215" s="71"/>
      <c r="G215" s="71"/>
      <c r="H215" s="71"/>
      <c r="I215" s="71"/>
      <c r="J215" s="71"/>
      <c r="K215" s="71"/>
      <c r="L215" s="71"/>
      <c r="M215" s="71"/>
      <c r="N215" s="71"/>
      <c r="O215" s="71"/>
      <c r="P215" s="71"/>
      <c r="Q215" s="71"/>
      <c r="R215" s="72" t="s">
        <v>206</v>
      </c>
      <c r="S215" s="73" t="s">
        <v>45</v>
      </c>
      <c r="T215" s="77">
        <v>1</v>
      </c>
      <c r="U215" s="77">
        <v>1</v>
      </c>
      <c r="V215" s="77">
        <v>1</v>
      </c>
      <c r="W215" s="77">
        <v>1</v>
      </c>
      <c r="X215" s="77">
        <v>1</v>
      </c>
      <c r="Y215" s="77">
        <v>1</v>
      </c>
      <c r="Z215" s="77">
        <v>1</v>
      </c>
      <c r="AA215" s="73">
        <v>2020</v>
      </c>
    </row>
    <row r="216" spans="1:32" ht="46.9" customHeight="1" x14ac:dyDescent="0.25">
      <c r="A216" s="41"/>
      <c r="B216" s="41"/>
      <c r="C216" s="41"/>
      <c r="D216" s="41"/>
      <c r="E216" s="41"/>
      <c r="F216" s="41"/>
      <c r="G216" s="41"/>
      <c r="H216" s="41"/>
      <c r="I216" s="41"/>
      <c r="J216" s="41"/>
      <c r="K216" s="41"/>
      <c r="L216" s="41"/>
      <c r="M216" s="41"/>
      <c r="N216" s="41"/>
      <c r="O216" s="41"/>
      <c r="P216" s="41"/>
      <c r="Q216" s="41"/>
      <c r="R216" s="17" t="s">
        <v>207</v>
      </c>
      <c r="S216" s="15" t="s">
        <v>55</v>
      </c>
      <c r="T216" s="21">
        <v>120</v>
      </c>
      <c r="U216" s="21">
        <v>210</v>
      </c>
      <c r="V216" s="21">
        <v>200</v>
      </c>
      <c r="W216" s="21">
        <v>200</v>
      </c>
      <c r="X216" s="21">
        <v>200</v>
      </c>
      <c r="Y216" s="21">
        <v>200</v>
      </c>
      <c r="Z216" s="6">
        <f>T216+U216+V216+W216+X216+Y216</f>
        <v>1130</v>
      </c>
      <c r="AA216" s="18">
        <v>2020</v>
      </c>
    </row>
    <row r="217" spans="1:32" s="22" customFormat="1" ht="45" x14ac:dyDescent="0.25">
      <c r="A217" s="71"/>
      <c r="B217" s="71"/>
      <c r="C217" s="71"/>
      <c r="D217" s="71"/>
      <c r="E217" s="71"/>
      <c r="F217" s="71"/>
      <c r="G217" s="71"/>
      <c r="H217" s="71"/>
      <c r="I217" s="71"/>
      <c r="J217" s="71"/>
      <c r="K217" s="71"/>
      <c r="L217" s="71"/>
      <c r="M217" s="71"/>
      <c r="N217" s="71"/>
      <c r="O217" s="71"/>
      <c r="P217" s="71"/>
      <c r="Q217" s="71"/>
      <c r="R217" s="72" t="s">
        <v>208</v>
      </c>
      <c r="S217" s="73" t="s">
        <v>45</v>
      </c>
      <c r="T217" s="77">
        <v>1</v>
      </c>
      <c r="U217" s="77">
        <v>1</v>
      </c>
      <c r="V217" s="77">
        <v>1</v>
      </c>
      <c r="W217" s="77">
        <v>1</v>
      </c>
      <c r="X217" s="77">
        <v>1</v>
      </c>
      <c r="Y217" s="77">
        <v>1</v>
      </c>
      <c r="Z217" s="77">
        <v>1</v>
      </c>
      <c r="AA217" s="73">
        <v>2020</v>
      </c>
      <c r="AB217" s="48"/>
      <c r="AC217" s="48"/>
      <c r="AD217" s="48"/>
      <c r="AE217" s="1"/>
      <c r="AF217" s="1"/>
    </row>
    <row r="218" spans="1:32" s="1" customFormat="1" ht="45" customHeight="1" x14ac:dyDescent="0.25">
      <c r="A218" s="41"/>
      <c r="B218" s="41"/>
      <c r="C218" s="41"/>
      <c r="D218" s="41"/>
      <c r="E218" s="41"/>
      <c r="F218" s="41"/>
      <c r="G218" s="41"/>
      <c r="H218" s="41"/>
      <c r="I218" s="41"/>
      <c r="J218" s="41"/>
      <c r="K218" s="41"/>
      <c r="L218" s="41"/>
      <c r="M218" s="41"/>
      <c r="N218" s="41"/>
      <c r="O218" s="41"/>
      <c r="P218" s="41"/>
      <c r="Q218" s="41"/>
      <c r="R218" s="17" t="s">
        <v>209</v>
      </c>
      <c r="S218" s="15" t="s">
        <v>55</v>
      </c>
      <c r="T218" s="21">
        <f>700+250</f>
        <v>950</v>
      </c>
      <c r="U218" s="21">
        <v>1085</v>
      </c>
      <c r="V218" s="21">
        <v>1000</v>
      </c>
      <c r="W218" s="21">
        <v>1000</v>
      </c>
      <c r="X218" s="21">
        <v>1000</v>
      </c>
      <c r="Y218" s="21">
        <v>1000</v>
      </c>
      <c r="Z218" s="6">
        <f>T218+U218+V218+W218+X218+Y218</f>
        <v>6035</v>
      </c>
      <c r="AA218" s="15">
        <v>2020</v>
      </c>
      <c r="AB218" s="48"/>
      <c r="AC218" s="48"/>
      <c r="AD218" s="48"/>
    </row>
    <row r="219" spans="1:32" s="2" customFormat="1" ht="26.25" hidden="1" customHeight="1" x14ac:dyDescent="0.25">
      <c r="A219" s="67"/>
      <c r="B219" s="67"/>
      <c r="C219" s="67"/>
      <c r="D219" s="67"/>
      <c r="E219" s="67"/>
      <c r="F219" s="67"/>
      <c r="G219" s="67"/>
      <c r="H219" s="68"/>
      <c r="I219" s="67"/>
      <c r="J219" s="67"/>
      <c r="K219" s="67"/>
      <c r="L219" s="67"/>
      <c r="M219" s="67"/>
      <c r="N219" s="67"/>
      <c r="O219" s="67"/>
      <c r="P219" s="67"/>
      <c r="Q219" s="67"/>
      <c r="R219" s="56" t="s">
        <v>8</v>
      </c>
      <c r="S219" s="32" t="s">
        <v>1</v>
      </c>
      <c r="T219" s="4">
        <f t="shared" ref="T219:Y219" si="44">T221+T222</f>
        <v>41792.9</v>
      </c>
      <c r="U219" s="4">
        <f t="shared" si="44"/>
        <v>42055.9</v>
      </c>
      <c r="V219" s="106">
        <f t="shared" si="44"/>
        <v>44284.9</v>
      </c>
      <c r="W219" s="4">
        <f t="shared" si="44"/>
        <v>46100.6</v>
      </c>
      <c r="X219" s="4">
        <f t="shared" si="44"/>
        <v>47760.2</v>
      </c>
      <c r="Y219" s="4">
        <f t="shared" si="44"/>
        <v>49288.5</v>
      </c>
      <c r="Z219" s="4">
        <f>T219+U219+V219+W219+X219+Y219</f>
        <v>271283</v>
      </c>
      <c r="AA219" s="33">
        <v>2020</v>
      </c>
      <c r="AB219" s="42"/>
      <c r="AC219" s="42"/>
      <c r="AD219" s="42"/>
      <c r="AE219" s="43"/>
      <c r="AF219" s="43"/>
    </row>
    <row r="220" spans="1:32" s="22" customFormat="1" ht="42.75" hidden="1" x14ac:dyDescent="0.25">
      <c r="A220" s="17"/>
      <c r="B220" s="17"/>
      <c r="C220" s="17"/>
      <c r="D220" s="17"/>
      <c r="E220" s="17"/>
      <c r="F220" s="17"/>
      <c r="G220" s="17"/>
      <c r="H220" s="40"/>
      <c r="I220" s="17"/>
      <c r="J220" s="17"/>
      <c r="K220" s="17"/>
      <c r="L220" s="17"/>
      <c r="M220" s="17"/>
      <c r="N220" s="17"/>
      <c r="O220" s="17"/>
      <c r="P220" s="17"/>
      <c r="Q220" s="17"/>
      <c r="R220" s="39" t="s">
        <v>41</v>
      </c>
      <c r="S220" s="27"/>
      <c r="T220" s="5"/>
      <c r="U220" s="5"/>
      <c r="V220" s="107"/>
      <c r="W220" s="5"/>
      <c r="X220" s="5"/>
      <c r="Y220" s="5"/>
      <c r="Z220" s="5"/>
      <c r="AA220" s="15"/>
      <c r="AB220" s="48"/>
      <c r="AC220" s="48"/>
      <c r="AD220" s="48"/>
      <c r="AE220" s="1"/>
      <c r="AF220" s="1"/>
    </row>
    <row r="221" spans="1:32" ht="25.9" hidden="1" customHeight="1" x14ac:dyDescent="0.25">
      <c r="A221" s="12" t="s">
        <v>23</v>
      </c>
      <c r="B221" s="12" t="s">
        <v>24</v>
      </c>
      <c r="C221" s="12" t="s">
        <v>25</v>
      </c>
      <c r="D221" s="12" t="s">
        <v>23</v>
      </c>
      <c r="E221" s="12" t="s">
        <v>30</v>
      </c>
      <c r="F221" s="12" t="s">
        <v>23</v>
      </c>
      <c r="G221" s="12" t="s">
        <v>30</v>
      </c>
      <c r="H221" s="12" t="s">
        <v>23</v>
      </c>
      <c r="I221" s="12" t="s">
        <v>31</v>
      </c>
      <c r="J221" s="12" t="s">
        <v>32</v>
      </c>
      <c r="K221" s="12" t="s">
        <v>23</v>
      </c>
      <c r="L221" s="12" t="s">
        <v>30</v>
      </c>
      <c r="M221" s="12"/>
      <c r="N221" s="12"/>
      <c r="O221" s="12"/>
      <c r="P221" s="12" t="s">
        <v>23</v>
      </c>
      <c r="Q221" s="12" t="s">
        <v>23</v>
      </c>
      <c r="R221" s="9" t="s">
        <v>156</v>
      </c>
      <c r="S221" s="13" t="s">
        <v>1</v>
      </c>
      <c r="T221" s="11">
        <v>41537</v>
      </c>
      <c r="U221" s="11">
        <v>41800</v>
      </c>
      <c r="V221" s="116">
        <v>44015.4</v>
      </c>
      <c r="W221" s="11">
        <v>45820</v>
      </c>
      <c r="X221" s="11">
        <v>47469.5</v>
      </c>
      <c r="Y221" s="11">
        <v>48988.5</v>
      </c>
      <c r="Z221" s="10">
        <f>T221+U221+V221+W221+X221+Y221</f>
        <v>269630.40000000002</v>
      </c>
      <c r="AA221" s="13">
        <v>2020</v>
      </c>
    </row>
    <row r="222" spans="1:32" ht="39" hidden="1" customHeight="1" x14ac:dyDescent="0.25">
      <c r="A222" s="12" t="s">
        <v>23</v>
      </c>
      <c r="B222" s="12" t="s">
        <v>24</v>
      </c>
      <c r="C222" s="12" t="s">
        <v>25</v>
      </c>
      <c r="D222" s="12" t="s">
        <v>23</v>
      </c>
      <c r="E222" s="12" t="s">
        <v>30</v>
      </c>
      <c r="F222" s="12" t="s">
        <v>23</v>
      </c>
      <c r="G222" s="12" t="s">
        <v>30</v>
      </c>
      <c r="H222" s="12" t="s">
        <v>23</v>
      </c>
      <c r="I222" s="12" t="s">
        <v>31</v>
      </c>
      <c r="J222" s="12" t="s">
        <v>32</v>
      </c>
      <c r="K222" s="12" t="s">
        <v>39</v>
      </c>
      <c r="L222" s="12" t="s">
        <v>30</v>
      </c>
      <c r="M222" s="12"/>
      <c r="N222" s="12"/>
      <c r="O222" s="12"/>
      <c r="P222" s="12" t="s">
        <v>25</v>
      </c>
      <c r="Q222" s="12" t="s">
        <v>25</v>
      </c>
      <c r="R222" s="9" t="s">
        <v>157</v>
      </c>
      <c r="S222" s="13" t="s">
        <v>1</v>
      </c>
      <c r="T222" s="34">
        <v>255.9</v>
      </c>
      <c r="U222" s="34">
        <v>255.9</v>
      </c>
      <c r="V222" s="117">
        <v>269.5</v>
      </c>
      <c r="W222" s="34">
        <v>280.60000000000002</v>
      </c>
      <c r="X222" s="34">
        <v>290.7</v>
      </c>
      <c r="Y222" s="34">
        <v>300</v>
      </c>
      <c r="Z222" s="10">
        <f>T222+U222+V222+W222+X222+Y222</f>
        <v>1652.6000000000001</v>
      </c>
      <c r="AA222" s="35">
        <v>2020</v>
      </c>
    </row>
    <row r="223" spans="1:32" s="22" customFormat="1" ht="25.9" hidden="1" customHeight="1" x14ac:dyDescent="0.25">
      <c r="A223" s="41"/>
      <c r="B223" s="41"/>
      <c r="C223" s="41"/>
      <c r="D223" s="41"/>
      <c r="E223" s="41"/>
      <c r="F223" s="41"/>
      <c r="G223" s="41"/>
      <c r="H223" s="41"/>
      <c r="I223" s="41"/>
      <c r="J223" s="41"/>
      <c r="K223" s="41"/>
      <c r="L223" s="41"/>
      <c r="M223" s="41"/>
      <c r="N223" s="41"/>
      <c r="O223" s="41"/>
      <c r="P223" s="41"/>
      <c r="Q223" s="41"/>
      <c r="R223" s="39" t="s">
        <v>42</v>
      </c>
      <c r="S223" s="15"/>
      <c r="T223" s="8"/>
      <c r="U223" s="8"/>
      <c r="V223" s="108"/>
      <c r="W223" s="8"/>
      <c r="X223" s="8"/>
      <c r="Y223" s="8"/>
      <c r="Z223" s="5"/>
      <c r="AA223" s="19"/>
      <c r="AB223" s="48"/>
      <c r="AC223" s="48"/>
      <c r="AD223" s="48"/>
      <c r="AE223" s="1"/>
      <c r="AF223" s="1"/>
    </row>
    <row r="224" spans="1:32" s="22" customFormat="1" ht="30" hidden="1" x14ac:dyDescent="0.25">
      <c r="A224" s="12"/>
      <c r="B224" s="12"/>
      <c r="C224" s="12"/>
      <c r="D224" s="12"/>
      <c r="E224" s="12"/>
      <c r="F224" s="12"/>
      <c r="G224" s="12"/>
      <c r="H224" s="12"/>
      <c r="I224" s="12"/>
      <c r="J224" s="12"/>
      <c r="K224" s="12"/>
      <c r="L224" s="12"/>
      <c r="M224" s="12"/>
      <c r="N224" s="12"/>
      <c r="O224" s="12"/>
      <c r="P224" s="12"/>
      <c r="Q224" s="12"/>
      <c r="R224" s="9" t="s">
        <v>158</v>
      </c>
      <c r="S224" s="13" t="s">
        <v>19</v>
      </c>
      <c r="T224" s="11" t="s">
        <v>20</v>
      </c>
      <c r="U224" s="11" t="s">
        <v>20</v>
      </c>
      <c r="V224" s="116" t="s">
        <v>20</v>
      </c>
      <c r="W224" s="11" t="s">
        <v>20</v>
      </c>
      <c r="X224" s="11" t="s">
        <v>20</v>
      </c>
      <c r="Y224" s="11" t="s">
        <v>20</v>
      </c>
      <c r="Z224" s="11" t="s">
        <v>20</v>
      </c>
      <c r="AA224" s="13">
        <v>2020</v>
      </c>
      <c r="AB224" s="48"/>
      <c r="AC224" s="48"/>
      <c r="AD224" s="48"/>
      <c r="AE224" s="1"/>
      <c r="AF224" s="1"/>
    </row>
    <row r="225" spans="1:32" s="22" customFormat="1" ht="45" hidden="1" x14ac:dyDescent="0.25">
      <c r="A225" s="41"/>
      <c r="B225" s="41"/>
      <c r="C225" s="41"/>
      <c r="D225" s="41"/>
      <c r="E225" s="41"/>
      <c r="F225" s="41"/>
      <c r="G225" s="41"/>
      <c r="H225" s="41"/>
      <c r="I225" s="41"/>
      <c r="J225" s="41"/>
      <c r="K225" s="41"/>
      <c r="L225" s="41"/>
      <c r="M225" s="41"/>
      <c r="N225" s="41"/>
      <c r="O225" s="41"/>
      <c r="P225" s="41"/>
      <c r="Q225" s="41"/>
      <c r="R225" s="17" t="s">
        <v>159</v>
      </c>
      <c r="S225" s="15" t="s">
        <v>9</v>
      </c>
      <c r="T225" s="18">
        <v>500</v>
      </c>
      <c r="U225" s="18">
        <v>500</v>
      </c>
      <c r="V225" s="113">
        <v>500</v>
      </c>
      <c r="W225" s="18">
        <v>500</v>
      </c>
      <c r="X225" s="18">
        <v>500</v>
      </c>
      <c r="Y225" s="18">
        <v>500</v>
      </c>
      <c r="Z225" s="6">
        <f t="shared" ref="Z225:Z240" si="45">T225+U225+V225+W225+X225+Y225</f>
        <v>3000</v>
      </c>
      <c r="AA225" s="19">
        <v>2020</v>
      </c>
      <c r="AB225" s="48"/>
      <c r="AC225" s="48"/>
      <c r="AD225" s="48"/>
      <c r="AE225" s="1"/>
      <c r="AF225" s="1"/>
    </row>
    <row r="226" spans="1:32" s="22" customFormat="1" ht="52.5" hidden="1" customHeight="1" x14ac:dyDescent="0.25">
      <c r="A226" s="12"/>
      <c r="B226" s="12"/>
      <c r="C226" s="12"/>
      <c r="D226" s="12"/>
      <c r="E226" s="12"/>
      <c r="F226" s="12"/>
      <c r="G226" s="12"/>
      <c r="H226" s="12"/>
      <c r="I226" s="12"/>
      <c r="J226" s="12"/>
      <c r="K226" s="12"/>
      <c r="L226" s="12"/>
      <c r="M226" s="12"/>
      <c r="N226" s="12"/>
      <c r="O226" s="12"/>
      <c r="P226" s="12"/>
      <c r="Q226" s="12"/>
      <c r="R226" s="9" t="s">
        <v>160</v>
      </c>
      <c r="S226" s="13" t="s">
        <v>19</v>
      </c>
      <c r="T226" s="11" t="s">
        <v>20</v>
      </c>
      <c r="U226" s="11" t="s">
        <v>20</v>
      </c>
      <c r="V226" s="116" t="s">
        <v>20</v>
      </c>
      <c r="W226" s="11" t="s">
        <v>20</v>
      </c>
      <c r="X226" s="11" t="s">
        <v>20</v>
      </c>
      <c r="Y226" s="11" t="s">
        <v>20</v>
      </c>
      <c r="Z226" s="11" t="s">
        <v>20</v>
      </c>
      <c r="AA226" s="13">
        <v>2020</v>
      </c>
      <c r="AB226" s="48"/>
      <c r="AC226" s="48"/>
      <c r="AD226" s="48"/>
      <c r="AE226" s="1"/>
      <c r="AF226" s="1"/>
    </row>
    <row r="227" spans="1:32" s="22" customFormat="1" ht="60" hidden="1" x14ac:dyDescent="0.25">
      <c r="A227" s="41"/>
      <c r="B227" s="41"/>
      <c r="C227" s="41"/>
      <c r="D227" s="41"/>
      <c r="E227" s="41"/>
      <c r="F227" s="41"/>
      <c r="G227" s="41"/>
      <c r="H227" s="41"/>
      <c r="I227" s="41"/>
      <c r="J227" s="41"/>
      <c r="K227" s="41"/>
      <c r="L227" s="41"/>
      <c r="M227" s="41"/>
      <c r="N227" s="41"/>
      <c r="O227" s="41"/>
      <c r="P227" s="41"/>
      <c r="Q227" s="41"/>
      <c r="R227" s="17" t="s">
        <v>161</v>
      </c>
      <c r="S227" s="15" t="s">
        <v>9</v>
      </c>
      <c r="T227" s="18">
        <v>5</v>
      </c>
      <c r="U227" s="18">
        <v>5</v>
      </c>
      <c r="V227" s="113">
        <v>5</v>
      </c>
      <c r="W227" s="18">
        <v>5</v>
      </c>
      <c r="X227" s="18">
        <v>5</v>
      </c>
      <c r="Y227" s="18">
        <v>5</v>
      </c>
      <c r="Z227" s="6">
        <f t="shared" si="45"/>
        <v>30</v>
      </c>
      <c r="AA227" s="19">
        <v>2020</v>
      </c>
      <c r="AB227" s="48"/>
      <c r="AC227" s="48"/>
      <c r="AD227" s="48"/>
      <c r="AE227" s="1"/>
      <c r="AF227" s="1"/>
    </row>
    <row r="228" spans="1:32" s="22" customFormat="1" ht="45" hidden="1" x14ac:dyDescent="0.25">
      <c r="A228" s="12"/>
      <c r="B228" s="12"/>
      <c r="C228" s="12"/>
      <c r="D228" s="12"/>
      <c r="E228" s="12"/>
      <c r="F228" s="12"/>
      <c r="G228" s="12"/>
      <c r="H228" s="12"/>
      <c r="I228" s="12"/>
      <c r="J228" s="12"/>
      <c r="K228" s="12"/>
      <c r="L228" s="12"/>
      <c r="M228" s="12"/>
      <c r="N228" s="12"/>
      <c r="O228" s="12"/>
      <c r="P228" s="12"/>
      <c r="Q228" s="12"/>
      <c r="R228" s="9" t="s">
        <v>162</v>
      </c>
      <c r="S228" s="13" t="s">
        <v>19</v>
      </c>
      <c r="T228" s="11" t="s">
        <v>20</v>
      </c>
      <c r="U228" s="11" t="s">
        <v>20</v>
      </c>
      <c r="V228" s="116" t="s">
        <v>20</v>
      </c>
      <c r="W228" s="11" t="s">
        <v>20</v>
      </c>
      <c r="X228" s="11" t="s">
        <v>20</v>
      </c>
      <c r="Y228" s="11" t="s">
        <v>20</v>
      </c>
      <c r="Z228" s="11" t="s">
        <v>20</v>
      </c>
      <c r="AA228" s="13">
        <v>2020</v>
      </c>
      <c r="AB228" s="48"/>
      <c r="AC228" s="48"/>
      <c r="AD228" s="48"/>
      <c r="AE228" s="1"/>
      <c r="AF228" s="1"/>
    </row>
    <row r="229" spans="1:32" s="22" customFormat="1" ht="45" hidden="1" x14ac:dyDescent="0.25">
      <c r="A229" s="41"/>
      <c r="B229" s="41"/>
      <c r="C229" s="41"/>
      <c r="D229" s="41"/>
      <c r="E229" s="41"/>
      <c r="F229" s="41"/>
      <c r="G229" s="41"/>
      <c r="H229" s="41"/>
      <c r="I229" s="41"/>
      <c r="J229" s="41"/>
      <c r="K229" s="41"/>
      <c r="L229" s="41"/>
      <c r="M229" s="41"/>
      <c r="N229" s="41"/>
      <c r="O229" s="41"/>
      <c r="P229" s="41"/>
      <c r="Q229" s="41"/>
      <c r="R229" s="17" t="s">
        <v>163</v>
      </c>
      <c r="S229" s="15" t="s">
        <v>9</v>
      </c>
      <c r="T229" s="18">
        <v>50</v>
      </c>
      <c r="U229" s="18">
        <v>50</v>
      </c>
      <c r="V229" s="113">
        <v>50</v>
      </c>
      <c r="W229" s="18">
        <v>50</v>
      </c>
      <c r="X229" s="18">
        <v>50</v>
      </c>
      <c r="Y229" s="18">
        <v>50</v>
      </c>
      <c r="Z229" s="6">
        <f>T229+U229+V229+W229+X229+Y229</f>
        <v>300</v>
      </c>
      <c r="AA229" s="19">
        <v>2020</v>
      </c>
      <c r="AB229" s="48"/>
      <c r="AC229" s="48"/>
      <c r="AD229" s="48"/>
      <c r="AE229" s="1"/>
      <c r="AF229" s="1"/>
    </row>
    <row r="230" spans="1:32" s="22" customFormat="1" ht="30" hidden="1" x14ac:dyDescent="0.25">
      <c r="A230" s="12"/>
      <c r="B230" s="12"/>
      <c r="C230" s="12"/>
      <c r="D230" s="12"/>
      <c r="E230" s="12"/>
      <c r="F230" s="12"/>
      <c r="G230" s="12"/>
      <c r="H230" s="12"/>
      <c r="I230" s="12"/>
      <c r="J230" s="12"/>
      <c r="K230" s="12"/>
      <c r="L230" s="12"/>
      <c r="M230" s="12"/>
      <c r="N230" s="12"/>
      <c r="O230" s="12"/>
      <c r="P230" s="12"/>
      <c r="Q230" s="12"/>
      <c r="R230" s="9" t="s">
        <v>164</v>
      </c>
      <c r="S230" s="13" t="s">
        <v>19</v>
      </c>
      <c r="T230" s="11" t="s">
        <v>20</v>
      </c>
      <c r="U230" s="11" t="s">
        <v>20</v>
      </c>
      <c r="V230" s="116" t="s">
        <v>20</v>
      </c>
      <c r="W230" s="11" t="s">
        <v>20</v>
      </c>
      <c r="X230" s="11" t="s">
        <v>20</v>
      </c>
      <c r="Y230" s="11" t="s">
        <v>20</v>
      </c>
      <c r="Z230" s="11" t="s">
        <v>20</v>
      </c>
      <c r="AA230" s="13">
        <v>2020</v>
      </c>
      <c r="AB230" s="48"/>
      <c r="AC230" s="48"/>
      <c r="AD230" s="48"/>
      <c r="AE230" s="1"/>
      <c r="AF230" s="1"/>
    </row>
    <row r="231" spans="1:32" s="22" customFormat="1" ht="52.5" hidden="1" customHeight="1" x14ac:dyDescent="0.25">
      <c r="A231" s="41"/>
      <c r="B231" s="41"/>
      <c r="C231" s="41"/>
      <c r="D231" s="41"/>
      <c r="E231" s="41"/>
      <c r="F231" s="41"/>
      <c r="G231" s="41"/>
      <c r="H231" s="41"/>
      <c r="I231" s="41"/>
      <c r="J231" s="41"/>
      <c r="K231" s="41"/>
      <c r="L231" s="41"/>
      <c r="M231" s="41"/>
      <c r="N231" s="41"/>
      <c r="O231" s="41"/>
      <c r="P231" s="41"/>
      <c r="Q231" s="41"/>
      <c r="R231" s="17" t="s">
        <v>165</v>
      </c>
      <c r="S231" s="15" t="s">
        <v>9</v>
      </c>
      <c r="T231" s="18">
        <v>50</v>
      </c>
      <c r="U231" s="18">
        <v>50</v>
      </c>
      <c r="V231" s="113">
        <v>50</v>
      </c>
      <c r="W231" s="18">
        <v>50</v>
      </c>
      <c r="X231" s="18">
        <v>50</v>
      </c>
      <c r="Y231" s="18">
        <v>50</v>
      </c>
      <c r="Z231" s="6">
        <f t="shared" si="45"/>
        <v>300</v>
      </c>
      <c r="AA231" s="19">
        <v>2020</v>
      </c>
      <c r="AB231" s="48"/>
      <c r="AC231" s="48"/>
      <c r="AD231" s="48"/>
      <c r="AE231" s="1"/>
      <c r="AF231" s="1"/>
    </row>
    <row r="232" spans="1:32" s="22" customFormat="1" ht="39.6" hidden="1" customHeight="1" x14ac:dyDescent="0.25">
      <c r="A232" s="41"/>
      <c r="B232" s="41"/>
      <c r="C232" s="41"/>
      <c r="D232" s="41"/>
      <c r="E232" s="41"/>
      <c r="F232" s="41"/>
      <c r="G232" s="41"/>
      <c r="H232" s="41"/>
      <c r="I232" s="41"/>
      <c r="J232" s="41"/>
      <c r="K232" s="41"/>
      <c r="L232" s="41"/>
      <c r="M232" s="41"/>
      <c r="N232" s="41"/>
      <c r="O232" s="41"/>
      <c r="P232" s="41"/>
      <c r="Q232" s="41"/>
      <c r="R232" s="17" t="s">
        <v>166</v>
      </c>
      <c r="S232" s="15" t="s">
        <v>10</v>
      </c>
      <c r="T232" s="18">
        <v>100</v>
      </c>
      <c r="U232" s="18">
        <v>100</v>
      </c>
      <c r="V232" s="113">
        <v>100</v>
      </c>
      <c r="W232" s="18">
        <v>100</v>
      </c>
      <c r="X232" s="18">
        <v>100</v>
      </c>
      <c r="Y232" s="18">
        <v>100</v>
      </c>
      <c r="Z232" s="6">
        <f t="shared" si="45"/>
        <v>600</v>
      </c>
      <c r="AA232" s="15">
        <v>2020</v>
      </c>
      <c r="AB232" s="48"/>
      <c r="AC232" s="48"/>
      <c r="AD232" s="48"/>
      <c r="AE232" s="1"/>
      <c r="AF232" s="1"/>
    </row>
    <row r="233" spans="1:32" s="22" customFormat="1" ht="45" hidden="1" x14ac:dyDescent="0.25">
      <c r="A233" s="12"/>
      <c r="B233" s="12"/>
      <c r="C233" s="12"/>
      <c r="D233" s="12"/>
      <c r="E233" s="12"/>
      <c r="F233" s="12"/>
      <c r="G233" s="12"/>
      <c r="H233" s="12"/>
      <c r="I233" s="12"/>
      <c r="J233" s="12"/>
      <c r="K233" s="12"/>
      <c r="L233" s="12"/>
      <c r="M233" s="12"/>
      <c r="N233" s="12"/>
      <c r="O233" s="12"/>
      <c r="P233" s="12"/>
      <c r="Q233" s="12"/>
      <c r="R233" s="9" t="s">
        <v>167</v>
      </c>
      <c r="S233" s="13" t="s">
        <v>19</v>
      </c>
      <c r="T233" s="11" t="s">
        <v>20</v>
      </c>
      <c r="U233" s="11" t="s">
        <v>20</v>
      </c>
      <c r="V233" s="116" t="s">
        <v>20</v>
      </c>
      <c r="W233" s="11" t="s">
        <v>20</v>
      </c>
      <c r="X233" s="11" t="s">
        <v>20</v>
      </c>
      <c r="Y233" s="11" t="s">
        <v>20</v>
      </c>
      <c r="Z233" s="11" t="s">
        <v>20</v>
      </c>
      <c r="AA233" s="35">
        <v>2020</v>
      </c>
      <c r="AB233" s="48"/>
      <c r="AC233" s="48"/>
      <c r="AD233" s="48"/>
      <c r="AE233" s="1"/>
      <c r="AF233" s="1"/>
    </row>
    <row r="234" spans="1:32" s="22" customFormat="1" ht="30" hidden="1" x14ac:dyDescent="0.25">
      <c r="A234" s="41"/>
      <c r="B234" s="41"/>
      <c r="C234" s="41"/>
      <c r="D234" s="41"/>
      <c r="E234" s="41"/>
      <c r="F234" s="41"/>
      <c r="G234" s="41"/>
      <c r="H234" s="41"/>
      <c r="I234" s="41"/>
      <c r="J234" s="41"/>
      <c r="K234" s="41"/>
      <c r="L234" s="41"/>
      <c r="M234" s="41"/>
      <c r="N234" s="41"/>
      <c r="O234" s="41"/>
      <c r="P234" s="41"/>
      <c r="Q234" s="41"/>
      <c r="R234" s="17" t="s">
        <v>168</v>
      </c>
      <c r="S234" s="15" t="s">
        <v>13</v>
      </c>
      <c r="T234" s="18">
        <v>12</v>
      </c>
      <c r="U234" s="18">
        <v>12</v>
      </c>
      <c r="V234" s="113">
        <v>12</v>
      </c>
      <c r="W234" s="18">
        <v>12</v>
      </c>
      <c r="X234" s="18">
        <v>12</v>
      </c>
      <c r="Y234" s="18">
        <v>12</v>
      </c>
      <c r="Z234" s="6">
        <f t="shared" si="45"/>
        <v>72</v>
      </c>
      <c r="AA234" s="15">
        <v>2020</v>
      </c>
      <c r="AB234" s="48"/>
      <c r="AC234" s="48"/>
      <c r="AD234" s="48"/>
      <c r="AE234" s="1"/>
      <c r="AF234" s="1"/>
    </row>
    <row r="235" spans="1:32" s="22" customFormat="1" ht="45" hidden="1" x14ac:dyDescent="0.25">
      <c r="A235" s="12"/>
      <c r="B235" s="12"/>
      <c r="C235" s="12"/>
      <c r="D235" s="12"/>
      <c r="E235" s="12"/>
      <c r="F235" s="12"/>
      <c r="G235" s="12"/>
      <c r="H235" s="12"/>
      <c r="I235" s="12"/>
      <c r="J235" s="12"/>
      <c r="K235" s="12"/>
      <c r="L235" s="12"/>
      <c r="M235" s="12"/>
      <c r="N235" s="12"/>
      <c r="O235" s="12"/>
      <c r="P235" s="12"/>
      <c r="Q235" s="12"/>
      <c r="R235" s="9" t="s">
        <v>169</v>
      </c>
      <c r="S235" s="13" t="s">
        <v>19</v>
      </c>
      <c r="T235" s="11" t="s">
        <v>20</v>
      </c>
      <c r="U235" s="11" t="s">
        <v>20</v>
      </c>
      <c r="V235" s="116" t="s">
        <v>20</v>
      </c>
      <c r="W235" s="11" t="s">
        <v>20</v>
      </c>
      <c r="X235" s="11" t="s">
        <v>20</v>
      </c>
      <c r="Y235" s="11" t="s">
        <v>20</v>
      </c>
      <c r="Z235" s="30" t="s">
        <v>20</v>
      </c>
      <c r="AA235" s="35">
        <v>2020</v>
      </c>
      <c r="AB235" s="48"/>
      <c r="AC235" s="48"/>
      <c r="AD235" s="48"/>
      <c r="AE235" s="1"/>
      <c r="AF235" s="1"/>
    </row>
    <row r="236" spans="1:32" s="22" customFormat="1" ht="30" hidden="1" x14ac:dyDescent="0.25">
      <c r="A236" s="41"/>
      <c r="B236" s="41"/>
      <c r="C236" s="41"/>
      <c r="D236" s="41"/>
      <c r="E236" s="41"/>
      <c r="F236" s="41"/>
      <c r="G236" s="41"/>
      <c r="H236" s="41"/>
      <c r="I236" s="41"/>
      <c r="J236" s="41"/>
      <c r="K236" s="41"/>
      <c r="L236" s="41"/>
      <c r="M236" s="41"/>
      <c r="N236" s="41"/>
      <c r="O236" s="41"/>
      <c r="P236" s="41"/>
      <c r="Q236" s="41"/>
      <c r="R236" s="17" t="s">
        <v>170</v>
      </c>
      <c r="S236" s="15" t="s">
        <v>13</v>
      </c>
      <c r="T236" s="18">
        <v>4</v>
      </c>
      <c r="U236" s="18">
        <v>4</v>
      </c>
      <c r="V236" s="113">
        <v>4</v>
      </c>
      <c r="W236" s="18">
        <v>4</v>
      </c>
      <c r="X236" s="18">
        <v>4</v>
      </c>
      <c r="Y236" s="18">
        <v>4</v>
      </c>
      <c r="Z236" s="6">
        <f t="shared" si="45"/>
        <v>24</v>
      </c>
      <c r="AA236" s="15">
        <v>2020</v>
      </c>
      <c r="AB236" s="48"/>
      <c r="AC236" s="48"/>
      <c r="AD236" s="48"/>
      <c r="AE236" s="1"/>
      <c r="AF236" s="1"/>
    </row>
    <row r="237" spans="1:32" s="22" customFormat="1" ht="45" hidden="1" x14ac:dyDescent="0.25">
      <c r="A237" s="12"/>
      <c r="B237" s="12"/>
      <c r="C237" s="12"/>
      <c r="D237" s="12"/>
      <c r="E237" s="12"/>
      <c r="F237" s="12"/>
      <c r="G237" s="12"/>
      <c r="H237" s="12"/>
      <c r="I237" s="12"/>
      <c r="J237" s="12"/>
      <c r="K237" s="12"/>
      <c r="L237" s="12"/>
      <c r="M237" s="12"/>
      <c r="N237" s="12"/>
      <c r="O237" s="12"/>
      <c r="P237" s="12"/>
      <c r="Q237" s="12"/>
      <c r="R237" s="9" t="s">
        <v>171</v>
      </c>
      <c r="S237" s="13" t="s">
        <v>19</v>
      </c>
      <c r="T237" s="11" t="s">
        <v>20</v>
      </c>
      <c r="U237" s="11" t="s">
        <v>20</v>
      </c>
      <c r="V237" s="116" t="s">
        <v>20</v>
      </c>
      <c r="W237" s="11" t="s">
        <v>20</v>
      </c>
      <c r="X237" s="11" t="s">
        <v>20</v>
      </c>
      <c r="Y237" s="11" t="s">
        <v>20</v>
      </c>
      <c r="Z237" s="30" t="s">
        <v>20</v>
      </c>
      <c r="AA237" s="35">
        <v>2020</v>
      </c>
      <c r="AB237" s="48"/>
      <c r="AC237" s="48"/>
      <c r="AD237" s="48"/>
      <c r="AE237" s="1"/>
      <c r="AF237" s="1"/>
    </row>
    <row r="238" spans="1:32" s="22" customFormat="1" ht="30" hidden="1" x14ac:dyDescent="0.25">
      <c r="A238" s="41"/>
      <c r="B238" s="41"/>
      <c r="C238" s="41"/>
      <c r="D238" s="41"/>
      <c r="E238" s="41"/>
      <c r="F238" s="41"/>
      <c r="G238" s="41"/>
      <c r="H238" s="41"/>
      <c r="I238" s="41"/>
      <c r="J238" s="41"/>
      <c r="K238" s="41"/>
      <c r="L238" s="41"/>
      <c r="M238" s="41"/>
      <c r="N238" s="41"/>
      <c r="O238" s="41"/>
      <c r="P238" s="41"/>
      <c r="Q238" s="41"/>
      <c r="R238" s="17" t="s">
        <v>172</v>
      </c>
      <c r="S238" s="15" t="s">
        <v>13</v>
      </c>
      <c r="T238" s="18">
        <v>5</v>
      </c>
      <c r="U238" s="18">
        <v>5</v>
      </c>
      <c r="V238" s="113">
        <v>5</v>
      </c>
      <c r="W238" s="18">
        <v>5</v>
      </c>
      <c r="X238" s="18">
        <v>5</v>
      </c>
      <c r="Y238" s="18">
        <v>5</v>
      </c>
      <c r="Z238" s="6">
        <f t="shared" si="45"/>
        <v>30</v>
      </c>
      <c r="AA238" s="15">
        <v>2020</v>
      </c>
      <c r="AB238" s="48"/>
      <c r="AC238" s="48"/>
      <c r="AD238" s="48"/>
      <c r="AE238" s="1"/>
      <c r="AF238" s="1"/>
    </row>
    <row r="239" spans="1:32" s="22" customFormat="1" ht="45" hidden="1" x14ac:dyDescent="0.25">
      <c r="A239" s="12"/>
      <c r="B239" s="12"/>
      <c r="C239" s="12"/>
      <c r="D239" s="12"/>
      <c r="E239" s="12"/>
      <c r="F239" s="12"/>
      <c r="G239" s="12"/>
      <c r="H239" s="12"/>
      <c r="I239" s="12"/>
      <c r="J239" s="12"/>
      <c r="K239" s="12"/>
      <c r="L239" s="12"/>
      <c r="M239" s="12"/>
      <c r="N239" s="12"/>
      <c r="O239" s="12"/>
      <c r="P239" s="12"/>
      <c r="Q239" s="12"/>
      <c r="R239" s="9" t="s">
        <v>173</v>
      </c>
      <c r="S239" s="13" t="s">
        <v>19</v>
      </c>
      <c r="T239" s="11" t="s">
        <v>20</v>
      </c>
      <c r="U239" s="11" t="s">
        <v>20</v>
      </c>
      <c r="V239" s="116" t="s">
        <v>20</v>
      </c>
      <c r="W239" s="11" t="s">
        <v>20</v>
      </c>
      <c r="X239" s="11" t="s">
        <v>20</v>
      </c>
      <c r="Y239" s="11" t="s">
        <v>20</v>
      </c>
      <c r="Z239" s="11" t="s">
        <v>20</v>
      </c>
      <c r="AA239" s="35">
        <v>2020</v>
      </c>
      <c r="AB239" s="48"/>
      <c r="AC239" s="48"/>
      <c r="AD239" s="48"/>
      <c r="AE239" s="1"/>
      <c r="AF239" s="1"/>
    </row>
    <row r="240" spans="1:32" s="22" customFormat="1" ht="30" hidden="1" x14ac:dyDescent="0.25">
      <c r="A240" s="41"/>
      <c r="B240" s="41"/>
      <c r="C240" s="41"/>
      <c r="D240" s="41"/>
      <c r="E240" s="41"/>
      <c r="F240" s="41"/>
      <c r="G240" s="41"/>
      <c r="H240" s="41"/>
      <c r="I240" s="41"/>
      <c r="J240" s="41"/>
      <c r="K240" s="41"/>
      <c r="L240" s="41"/>
      <c r="M240" s="41"/>
      <c r="N240" s="41"/>
      <c r="O240" s="41"/>
      <c r="P240" s="41"/>
      <c r="Q240" s="41"/>
      <c r="R240" s="17" t="s">
        <v>172</v>
      </c>
      <c r="S240" s="15" t="s">
        <v>13</v>
      </c>
      <c r="T240" s="18">
        <v>4</v>
      </c>
      <c r="U240" s="18">
        <v>4</v>
      </c>
      <c r="V240" s="113">
        <v>4</v>
      </c>
      <c r="W240" s="18">
        <v>4</v>
      </c>
      <c r="X240" s="18">
        <v>4</v>
      </c>
      <c r="Y240" s="18">
        <v>4</v>
      </c>
      <c r="Z240" s="6">
        <f t="shared" si="45"/>
        <v>24</v>
      </c>
      <c r="AA240" s="15">
        <v>2020</v>
      </c>
      <c r="AB240" s="48"/>
      <c r="AC240" s="48"/>
      <c r="AD240" s="48"/>
      <c r="AE240" s="1"/>
      <c r="AF240" s="1"/>
    </row>
    <row r="241" spans="1:32" s="22" customFormat="1" x14ac:dyDescent="0.25">
      <c r="A241" s="69"/>
      <c r="B241" s="69"/>
      <c r="C241" s="69"/>
      <c r="D241" s="69"/>
      <c r="E241" s="69"/>
      <c r="F241" s="69"/>
      <c r="G241" s="69"/>
      <c r="H241" s="69"/>
      <c r="I241" s="69"/>
      <c r="J241" s="69"/>
      <c r="K241" s="69"/>
      <c r="L241" s="69"/>
      <c r="M241" s="69"/>
      <c r="N241" s="69"/>
      <c r="O241" s="69"/>
      <c r="P241" s="69"/>
      <c r="Q241" s="69"/>
      <c r="R241" s="70"/>
      <c r="S241" s="44"/>
      <c r="T241" s="45"/>
      <c r="U241" s="45"/>
      <c r="V241" s="118"/>
      <c r="W241" s="45"/>
      <c r="X241" s="45"/>
      <c r="Y241" s="45"/>
      <c r="Z241" s="46"/>
      <c r="AA241" s="44"/>
      <c r="AB241" s="48"/>
      <c r="AC241" s="48"/>
      <c r="AD241" s="48"/>
      <c r="AE241" s="1"/>
      <c r="AF241" s="1"/>
    </row>
    <row r="242" spans="1:32" s="22" customFormat="1" x14ac:dyDescent="0.25">
      <c r="A242" s="125" t="s">
        <v>53</v>
      </c>
      <c r="B242" s="125"/>
      <c r="C242" s="125"/>
      <c r="D242" s="125"/>
      <c r="E242" s="125"/>
      <c r="F242" s="125"/>
      <c r="G242" s="125"/>
      <c r="H242" s="125"/>
      <c r="I242" s="125"/>
      <c r="J242" s="125"/>
      <c r="K242" s="125"/>
      <c r="L242" s="125"/>
      <c r="M242" s="125"/>
      <c r="N242" s="125"/>
      <c r="O242" s="125"/>
      <c r="P242" s="125"/>
      <c r="Q242" s="125"/>
      <c r="R242" s="125"/>
      <c r="S242" s="125"/>
      <c r="T242" s="125"/>
      <c r="U242" s="125"/>
      <c r="V242" s="125"/>
      <c r="W242" s="125"/>
      <c r="X242" s="125"/>
      <c r="Y242" s="125"/>
      <c r="Z242" s="125"/>
      <c r="AA242" s="125"/>
      <c r="AB242" s="48"/>
      <c r="AC242" s="48"/>
      <c r="AD242" s="48"/>
      <c r="AE242" s="1"/>
      <c r="AF242" s="1"/>
    </row>
    <row r="243" spans="1:32" s="22" customFormat="1" x14ac:dyDescent="0.25">
      <c r="A243" s="51"/>
      <c r="B243" s="51"/>
      <c r="C243" s="84"/>
      <c r="D243" s="84"/>
      <c r="E243" s="84"/>
      <c r="F243" s="84"/>
      <c r="G243" s="84"/>
      <c r="H243" s="84"/>
      <c r="I243" s="84"/>
      <c r="J243" s="84"/>
      <c r="K243" s="84"/>
      <c r="L243" s="84"/>
      <c r="M243" s="84"/>
      <c r="N243" s="84"/>
      <c r="O243" s="84"/>
      <c r="P243" s="84"/>
      <c r="Q243" s="84"/>
      <c r="R243" s="84"/>
      <c r="S243" s="84"/>
      <c r="T243" s="84"/>
      <c r="U243" s="84"/>
      <c r="V243" s="119"/>
      <c r="W243" s="84"/>
      <c r="X243" s="84"/>
      <c r="Y243" s="84"/>
      <c r="Z243" s="84"/>
      <c r="AA243" s="102" t="s">
        <v>196</v>
      </c>
      <c r="AB243" s="48"/>
      <c r="AC243" s="48"/>
      <c r="AD243" s="48"/>
      <c r="AE243" s="1"/>
      <c r="AF243" s="1"/>
    </row>
    <row r="244" spans="1:32" s="22" customFormat="1" x14ac:dyDescent="0.25">
      <c r="A244" s="51"/>
      <c r="B244" s="51"/>
      <c r="C244" s="84"/>
      <c r="D244" s="84"/>
      <c r="E244" s="84"/>
      <c r="F244" s="84"/>
      <c r="G244" s="84"/>
      <c r="H244" s="84"/>
      <c r="I244" s="84"/>
      <c r="J244" s="84"/>
      <c r="K244" s="84"/>
      <c r="L244" s="84"/>
      <c r="M244" s="84"/>
      <c r="N244" s="84"/>
      <c r="O244" s="84"/>
      <c r="P244" s="84"/>
      <c r="Q244" s="84"/>
      <c r="R244" s="84"/>
      <c r="S244" s="84"/>
      <c r="T244" s="84"/>
      <c r="U244" s="84"/>
      <c r="V244" s="119"/>
      <c r="W244" s="84"/>
      <c r="X244" s="84"/>
      <c r="Y244" s="84"/>
      <c r="Z244" s="84"/>
      <c r="AA244" s="82"/>
      <c r="AB244" s="48"/>
      <c r="AC244" s="48"/>
      <c r="AD244" s="48"/>
      <c r="AE244" s="1"/>
      <c r="AF244" s="1"/>
    </row>
    <row r="245" spans="1:32" ht="13.9" customHeight="1" x14ac:dyDescent="0.25">
      <c r="A245" s="123" t="s">
        <v>210</v>
      </c>
      <c r="B245" s="123"/>
      <c r="C245" s="123"/>
      <c r="D245" s="123"/>
      <c r="E245" s="123"/>
      <c r="F245" s="123"/>
      <c r="G245" s="123"/>
      <c r="H245" s="123"/>
      <c r="I245" s="123"/>
      <c r="J245" s="123"/>
      <c r="K245" s="123"/>
      <c r="L245" s="123"/>
      <c r="M245" s="123"/>
      <c r="N245" s="123"/>
      <c r="O245" s="123"/>
      <c r="P245" s="123"/>
      <c r="Q245" s="123"/>
      <c r="R245" s="123"/>
      <c r="S245" s="123"/>
      <c r="T245" s="123"/>
      <c r="U245" s="123"/>
      <c r="V245" s="123"/>
      <c r="W245" s="123"/>
      <c r="X245" s="123"/>
      <c r="Y245" s="123"/>
      <c r="Z245" s="123"/>
      <c r="AA245" s="123"/>
    </row>
  </sheetData>
  <mergeCells count="21">
    <mergeCell ref="A4:AA4"/>
    <mergeCell ref="A5:AA5"/>
    <mergeCell ref="A7:AA7"/>
    <mergeCell ref="AE198:AF198"/>
    <mergeCell ref="AE206:AF206"/>
    <mergeCell ref="A245:AA245"/>
    <mergeCell ref="V1:AA1"/>
    <mergeCell ref="A242:AA242"/>
    <mergeCell ref="A12:C12"/>
    <mergeCell ref="D12:E12"/>
    <mergeCell ref="F12:G12"/>
    <mergeCell ref="A11:Q11"/>
    <mergeCell ref="H12:Q12"/>
    <mergeCell ref="S11:S12"/>
    <mergeCell ref="R11:R12"/>
    <mergeCell ref="Z11:AA11"/>
    <mergeCell ref="T11:Y11"/>
    <mergeCell ref="A9:AA9"/>
    <mergeCell ref="A8:AA8"/>
    <mergeCell ref="A2:AA2"/>
    <mergeCell ref="A3:AA3"/>
  </mergeCells>
  <pageMargins left="0.39370078740157483" right="0.39370078740157483" top="1.1811023622047245" bottom="0.78740157480314965" header="0" footer="0"/>
  <pageSetup paperSize="9" scale="6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2</vt:i4>
      </vt:variant>
    </vt:vector>
  </HeadingPairs>
  <TitlesOfParts>
    <vt:vector size="3" baseType="lpstr">
      <vt:lpstr>Всего-дор</vt:lpstr>
      <vt:lpstr>'Всего-дор'!Заголовки_для_печати</vt:lpstr>
      <vt:lpstr>'Всего-дор'!Область_печати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2017-02-01T14:04:09Z</dcterms:modified>
</cp:coreProperties>
</file>